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ttps://bigstonecountymn-my.sharepoint.com/personal/darren_wilke_bigstonecounty_gov/Documents/Documents/"/>
    </mc:Choice>
  </mc:AlternateContent>
  <xr:revisionPtr revIDLastSave="0" documentId="8_{30A4EFD5-DF2B-4DB9-8CEA-FA781758BB26}" xr6:coauthVersionLast="47" xr6:coauthVersionMax="47" xr10:uidLastSave="{00000000-0000-0000-0000-000000000000}"/>
  <bookViews>
    <workbookView xWindow="28680" yWindow="-120" windowWidth="29040" windowHeight="15720" xr2:uid="{00000000-000D-0000-FFFF-FFFF00000000}"/>
  </bookViews>
  <sheets>
    <sheet name="Annual Report Form" sheetId="9" r:id="rId1"/>
    <sheet name="Data Sheet - To Be Hidden" sheetId="2" state="hidden" r:id="rId2"/>
  </sheets>
  <definedNames>
    <definedName name="Compliance" localSheetId="0">SUM('Annual Report Form'!$F$28:$K$28)</definedName>
    <definedName name="Compliance">#REF!</definedName>
    <definedName name="Construction">#REF!</definedName>
    <definedName name="Construction_only">#REF!</definedName>
    <definedName name="Desktop">#REF!</definedName>
    <definedName name="Desktop_Only">#REF!</definedName>
    <definedName name="Field">#REF!</definedName>
    <definedName name="Field_Only">#REF!</definedName>
    <definedName name="Min" localSheetId="0">'Annual Report Form'!$K$23</definedName>
    <definedName name="Min">#REF!</definedName>
    <definedName name="_xlnm.Print_Area" localSheetId="0">'Annual Report Form'!$B$1:$K$135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9" l="1"/>
  <c r="K21" i="9"/>
  <c r="J19" i="9"/>
  <c r="G46" i="9"/>
  <c r="G47" i="9"/>
  <c r="I52" i="9" l="1"/>
  <c r="I51" i="9"/>
  <c r="G45" i="9"/>
  <c r="K82" i="9" l="1"/>
  <c r="K22" i="9" l="1"/>
  <c r="H23" i="2"/>
  <c r="H24" i="2"/>
  <c r="H25" i="2"/>
  <c r="H26" i="2"/>
  <c r="H131" i="9" l="1"/>
  <c r="K23" i="9"/>
  <c r="F44" i="9" s="1"/>
  <c r="H133" i="9"/>
  <c r="H132" i="9"/>
  <c r="H12" i="2"/>
  <c r="H13" i="2"/>
  <c r="H14" i="2"/>
  <c r="H15" i="2"/>
  <c r="H16" i="2"/>
  <c r="H17" i="2"/>
  <c r="H18" i="2"/>
  <c r="H19" i="2"/>
  <c r="H20" i="2"/>
  <c r="H21" i="2"/>
  <c r="H22" i="2"/>
  <c r="H27" i="2"/>
  <c r="H28" i="2"/>
  <c r="H29" i="2"/>
  <c r="H30" i="2"/>
  <c r="H31" i="2"/>
  <c r="H32" i="2"/>
  <c r="H33" i="2"/>
  <c r="H34" i="2"/>
  <c r="H35" i="2"/>
  <c r="H36" i="2"/>
  <c r="H37" i="2"/>
  <c r="H38" i="2"/>
  <c r="H39" i="2"/>
  <c r="H40" i="2"/>
  <c r="H41" i="2"/>
  <c r="H42" i="2"/>
  <c r="H43" i="2"/>
  <c r="H44" i="2"/>
  <c r="H45" i="2"/>
  <c r="H46" i="2"/>
  <c r="H47" i="2"/>
  <c r="H48" i="2"/>
  <c r="H49" i="2"/>
  <c r="H50" i="2"/>
  <c r="H51" i="2"/>
  <c r="H52" i="2"/>
  <c r="H4" i="2"/>
  <c r="H5" i="2"/>
  <c r="H6" i="2"/>
  <c r="H7" i="2"/>
  <c r="H8" i="2"/>
  <c r="H9" i="2"/>
  <c r="H10" i="2"/>
  <c r="H11" i="2"/>
  <c r="H3" i="2"/>
  <c r="J16" i="9" l="1"/>
  <c r="K14" i="9" l="1"/>
  <c r="B30" i="9" l="1"/>
  <c r="B32" i="9" s="1"/>
  <c r="B33" i="9" s="1"/>
  <c r="B34" i="9" s="1"/>
  <c r="B35" i="9" s="1"/>
  <c r="B37" i="9" s="1"/>
  <c r="B38" i="9" s="1"/>
  <c r="K118" i="9"/>
  <c r="K97" i="9"/>
  <c r="K84" i="9"/>
  <c r="K75" i="9"/>
  <c r="K68" i="9"/>
  <c r="K66" i="9"/>
  <c r="K62" i="9"/>
  <c r="K61" i="9"/>
  <c r="J20" i="9"/>
  <c r="J18" i="9"/>
  <c r="J17" i="9"/>
  <c r="I14" i="9"/>
  <c r="B39" i="9" l="1"/>
  <c r="B40" i="9" s="1"/>
  <c r="B41" i="9" s="1"/>
  <c r="B44" i="9" s="1"/>
  <c r="B45" i="9" s="1"/>
  <c r="B46" i="9" s="1"/>
  <c r="B47" i="9" s="1"/>
  <c r="B48" i="9" s="1"/>
  <c r="B49" i="9" s="1"/>
  <c r="B50" i="9" s="1"/>
  <c r="B51" i="9" s="1"/>
  <c r="B52" i="9" s="1"/>
  <c r="B60" i="9" s="1"/>
  <c r="B61" i="9" s="1"/>
  <c r="B62" i="9" s="1"/>
  <c r="B63" i="9" s="1"/>
  <c r="B65" i="9" s="1"/>
  <c r="B66" i="9" s="1"/>
  <c r="B68" i="9" s="1"/>
  <c r="B70" i="9" s="1"/>
  <c r="B71" i="9" s="1"/>
  <c r="B72" i="9" s="1"/>
  <c r="B74" i="9" s="1"/>
  <c r="B75" i="9" s="1"/>
  <c r="B77" i="9" s="1"/>
  <c r="B78" i="9" s="1"/>
  <c r="B79" i="9" s="1"/>
  <c r="B81" i="9" s="1"/>
  <c r="B82" i="9" s="1"/>
  <c r="J21" i="9"/>
  <c r="B84" i="9" l="1"/>
  <c r="B85" i="9" s="1"/>
  <c r="B86" i="9" s="1"/>
  <c r="B96" i="9" s="1"/>
  <c r="B97" i="9" s="1"/>
  <c r="B118" i="9" s="1"/>
  <c r="B119" i="9" s="1"/>
  <c r="B120" i="9" s="1"/>
  <c r="B121" i="9" s="1"/>
  <c r="B131" i="9" s="1"/>
  <c r="B132" i="9" s="1"/>
  <c r="B133" i="9" s="1"/>
  <c r="B134" i="9" s="1"/>
  <c r="C83" i="9"/>
  <c r="K52" i="9"/>
  <c r="K51" i="9"/>
  <c r="I50" i="9"/>
  <c r="K50" i="9" s="1"/>
  <c r="K49" i="9"/>
  <c r="I48" i="9"/>
  <c r="K48" i="9" s="1"/>
  <c r="G44" i="9"/>
  <c r="K135" i="9" s="1"/>
  <c r="H44" i="9" l="1"/>
  <c r="I44" i="9" s="1"/>
  <c r="H47" i="9"/>
  <c r="H46" i="9"/>
  <c r="H45" i="9"/>
  <c r="K44" i="9" l="1"/>
  <c r="I45" i="9"/>
  <c r="K45" i="9" s="1"/>
  <c r="I46" i="9"/>
  <c r="K46" i="9" s="1"/>
  <c r="I47" i="9"/>
  <c r="K47" i="9" s="1"/>
</calcChain>
</file>

<file path=xl/sharedStrings.xml><?xml version="1.0" encoding="utf-8"?>
<sst xmlns="http://schemas.openxmlformats.org/spreadsheetml/2006/main" count="259" uniqueCount="194">
  <si>
    <t>2022 County Feedlot Officer (CFO) Annual Report</t>
  </si>
  <si>
    <t>(Data for the Period: January 1, 2022 - December 31, 2022)</t>
  </si>
  <si>
    <t>Revised November 2022</t>
  </si>
  <si>
    <t>County:</t>
  </si>
  <si>
    <t>Contact Person:</t>
  </si>
  <si>
    <t>Phone:</t>
  </si>
  <si>
    <t>E-Mail Address:</t>
  </si>
  <si>
    <t>Signature:</t>
  </si>
  <si>
    <t>(Signature of County Board Commissioner)</t>
  </si>
  <si>
    <t>(Date)</t>
  </si>
  <si>
    <t>All data must be entered in accordance with the Annual CFO Report Guidance Document.</t>
  </si>
  <si>
    <r>
      <t xml:space="preserve">Except where identified, this report only addresses </t>
    </r>
    <r>
      <rPr>
        <b/>
        <i/>
        <sz val="11"/>
        <color rgb="FFFF0000"/>
        <rFont val="Calibri"/>
        <family val="2"/>
        <scheme val="minor"/>
      </rPr>
      <t>non-CAFO/NPDES/SDS sites</t>
    </r>
    <r>
      <rPr>
        <i/>
        <sz val="11"/>
        <color rgb="FFFF0000"/>
        <rFont val="Calibri"/>
        <family val="2"/>
        <scheme val="minor"/>
      </rPr>
      <t xml:space="preserve"> required by 7020 to be registered.</t>
    </r>
  </si>
  <si>
    <t>STAFFING LEVEL</t>
  </si>
  <si>
    <t>FTEs - (Full Time Equivalents) supplied by the CFO(s):</t>
  </si>
  <si>
    <t>FTEs supplied by other county staff, including administrative and support staff assigned to the feedlot program:</t>
  </si>
  <si>
    <t>FTEs supplied through contract with other local government units:</t>
  </si>
  <si>
    <t>Total Number of FTE positions that supported county program:</t>
  </si>
  <si>
    <r>
      <t>REGISTRATION</t>
    </r>
    <r>
      <rPr>
        <i/>
        <sz val="10"/>
        <color theme="1"/>
        <rFont val="Calibri"/>
        <family val="2"/>
        <scheme val="minor"/>
      </rPr>
      <t xml:space="preserve"> (Report your current numbers - base grant numbers are displayed for reference)</t>
    </r>
  </si>
  <si>
    <t>Base</t>
  </si>
  <si>
    <t>Current</t>
  </si>
  <si>
    <t>Feedlots in shoreland with 10 - 49 AU:</t>
  </si>
  <si>
    <t>Feedlots with 50 - 299 AU:</t>
  </si>
  <si>
    <t>Non-CAFO/NPDES/SDS ≥ 300 AU:</t>
  </si>
  <si>
    <t>CAFOs without NPDES or SDS permits 300-999 AU ("Gap Sites")</t>
  </si>
  <si>
    <r>
      <t>Feedlots with NPDES</t>
    </r>
    <r>
      <rPr>
        <sz val="10"/>
        <rFont val="Calibri"/>
        <family val="2"/>
        <scheme val="minor"/>
      </rPr>
      <t xml:space="preserve"> or </t>
    </r>
    <r>
      <rPr>
        <sz val="10"/>
        <color theme="1"/>
        <rFont val="Calibri"/>
        <family val="2"/>
        <scheme val="minor"/>
      </rPr>
      <t>SDS permits:</t>
    </r>
  </si>
  <si>
    <t>Total - Feedlots required to be registered:</t>
  </si>
  <si>
    <r>
      <rPr>
        <b/>
        <sz val="10"/>
        <rFont val="Calibri"/>
        <family val="2"/>
        <scheme val="minor"/>
      </rPr>
      <t>Total - Feedlots Eligible for Funding</t>
    </r>
    <r>
      <rPr>
        <b/>
        <sz val="10"/>
        <color rgb="FFFF0000"/>
        <rFont val="Calibri"/>
        <family val="2"/>
        <scheme val="minor"/>
      </rPr>
      <t xml:space="preserve"> </t>
    </r>
    <r>
      <rPr>
        <b/>
        <sz val="10"/>
        <rFont val="Calibri"/>
        <family val="2"/>
        <scheme val="minor"/>
      </rPr>
      <t>(FROM AGENCY BASE GRANT AWARD NUMBER)</t>
    </r>
  </si>
  <si>
    <t>Feedlot Sites Inspected</t>
  </si>
  <si>
    <r>
      <t xml:space="preserve">Minimum number of </t>
    </r>
    <r>
      <rPr>
        <b/>
        <u/>
        <sz val="10"/>
        <color theme="1"/>
        <rFont val="Calibri"/>
        <family val="2"/>
        <scheme val="minor"/>
      </rPr>
      <t>FEEDLOT SITES</t>
    </r>
    <r>
      <rPr>
        <b/>
        <sz val="10"/>
        <color theme="1"/>
        <rFont val="Calibri"/>
        <family val="2"/>
        <scheme val="minor"/>
      </rPr>
      <t xml:space="preserve"> required to register that must be inspected (7%):</t>
    </r>
  </si>
  <si>
    <r>
      <t xml:space="preserve">Number of </t>
    </r>
    <r>
      <rPr>
        <b/>
        <u/>
        <sz val="10"/>
        <color theme="1"/>
        <rFont val="Calibri"/>
        <family val="2"/>
        <scheme val="minor"/>
      </rPr>
      <t>FEEDLOT SITES</t>
    </r>
    <r>
      <rPr>
        <sz val="10"/>
        <color theme="1"/>
        <rFont val="Calibri"/>
        <family val="2"/>
        <scheme val="minor"/>
      </rPr>
      <t xml:space="preserve"> that received a compliance, construction, desktop N&amp;P, or in-field land app inspection</t>
    </r>
  </si>
  <si>
    <t>(count in-field land app inspections as 1/2 of an inspection)</t>
  </si>
  <si>
    <t>you did NOT meet the 7% inspection minimum</t>
  </si>
  <si>
    <t>INSPECTION REPORTING</t>
  </si>
  <si>
    <r>
      <rPr>
        <b/>
        <sz val="11"/>
        <color theme="1"/>
        <rFont val="Calibri"/>
        <family val="2"/>
        <scheme val="minor"/>
      </rPr>
      <t xml:space="preserve">Types of Inspections </t>
    </r>
    <r>
      <rPr>
        <sz val="10"/>
        <color theme="1"/>
        <rFont val="Calibri"/>
        <family val="2"/>
        <scheme val="minor"/>
      </rPr>
      <t>(at sites required to be registered)</t>
    </r>
    <r>
      <rPr>
        <sz val="11"/>
        <color theme="1"/>
        <rFont val="Calibri"/>
        <family val="2"/>
        <scheme val="minor"/>
      </rPr>
      <t xml:space="preserve">
</t>
    </r>
    <r>
      <rPr>
        <sz val="9"/>
        <color theme="1"/>
        <rFont val="Calibri"/>
        <family val="2"/>
        <scheme val="minor"/>
      </rPr>
      <t>Only count first instance of each type of inspection per feedlot</t>
    </r>
  </si>
  <si>
    <r>
      <t xml:space="preserve">10 - 49 AU
</t>
    </r>
    <r>
      <rPr>
        <sz val="8"/>
        <color theme="1"/>
        <rFont val="Calibri"/>
        <family val="2"/>
        <scheme val="minor"/>
      </rPr>
      <t>(in shoreland)</t>
    </r>
  </si>
  <si>
    <r>
      <t xml:space="preserve">50 - 299 AU
</t>
    </r>
    <r>
      <rPr>
        <sz val="8"/>
        <color theme="1"/>
        <rFont val="Calibri"/>
        <family val="2"/>
        <scheme val="minor"/>
      </rPr>
      <t>(except where noted)</t>
    </r>
  </si>
  <si>
    <r>
      <t xml:space="preserve">300 or more AU
</t>
    </r>
    <r>
      <rPr>
        <sz val="8"/>
        <color theme="1"/>
        <rFont val="Calibri"/>
        <family val="2"/>
        <scheme val="minor"/>
      </rPr>
      <t>(Non-CAFO/NPDES/SDS)</t>
    </r>
  </si>
  <si>
    <t>Compliance inspections</t>
  </si>
  <si>
    <t>13.1) How many included the optional P review</t>
  </si>
  <si>
    <t>Construction inspections</t>
  </si>
  <si>
    <t>14.1) How many received a 2nd construction inspection</t>
  </si>
  <si>
    <r>
      <t xml:space="preserve">Desktop N&amp;P records inspection
</t>
    </r>
    <r>
      <rPr>
        <sz val="8"/>
        <color theme="1"/>
        <rFont val="Calibri"/>
        <family val="2"/>
        <scheme val="minor"/>
      </rPr>
      <t>(P review as part of a compliance inspection should be reported in 13.1)</t>
    </r>
  </si>
  <si>
    <t>100+ AU &amp; in DWSMA</t>
  </si>
  <si>
    <t>In-field land application inspection</t>
  </si>
  <si>
    <t>Complaint initiated inspections (any non-CAFO/NPDES/SDS)</t>
  </si>
  <si>
    <t>Routine or follow-up stockpile only inspection</t>
  </si>
  <si>
    <t>Other Inspection Related Info</t>
  </si>
  <si>
    <t>CAFO/NPDES/SDS sites inspected at the MPCA's request</t>
  </si>
  <si>
    <t>Number of feedlots inspected within shoreland or a DWSMA.</t>
  </si>
  <si>
    <t>Number of feedlots inspected within the County's priority areas as designated in the work plan.</t>
  </si>
  <si>
    <t>Number of sites inspected found to be non-compliant with water quality discharge standards.</t>
  </si>
  <si>
    <t>Number of sites inspected with 100+ AU found to be non-compliant with N and/or P requirements.</t>
  </si>
  <si>
    <r>
      <t>INSPECTION Performance Credits</t>
    </r>
    <r>
      <rPr>
        <sz val="10"/>
        <color theme="1"/>
        <rFont val="Calibri"/>
        <family val="2"/>
        <scheme val="minor"/>
      </rPr>
      <t xml:space="preserve"> (Summarized from entries above)
</t>
    </r>
  </si>
  <si>
    <t>Total</t>
  </si>
  <si>
    <t>Not PC eligible</t>
  </si>
  <si>
    <t>PC eligible</t>
  </si>
  <si>
    <t>PC</t>
  </si>
  <si>
    <t>PC Total</t>
  </si>
  <si>
    <t>NOTE: Inspections assumed to satisfy the 7% minimum are not PC eligible</t>
  </si>
  <si>
    <t>min. # of compliance inspections:</t>
  </si>
  <si>
    <t>Desktop N&amp;P records inspections</t>
  </si>
  <si>
    <t>In-field land application inspections</t>
  </si>
  <si>
    <t>Compliance inspections that include optional P review</t>
  </si>
  <si>
    <t>Number of facilities that received 2 or more construction inspections.</t>
  </si>
  <si>
    <t>Complaint initiated inspections (any non-CAFO/NPDES/SDS) (only count 1 per feedlot):</t>
  </si>
  <si>
    <t>Routine or follow-up stockpile only inspection. (only count 1 per feedlot)</t>
  </si>
  <si>
    <t>Additional Performance Credit Calculations and Supplemental Information</t>
  </si>
  <si>
    <t>Describe below the progress made in meeting your program year work plan inspection goals.  You must provide quantitative results for each compliance inspection and land application goal listed in your work plan.</t>
  </si>
  <si>
    <t>PERMITTING</t>
  </si>
  <si>
    <t>Number</t>
  </si>
  <si>
    <t>30-day construction or expansion notifications received:</t>
  </si>
  <si>
    <t>---</t>
  </si>
  <si>
    <t>Interim Permits Issued or Modified:</t>
  </si>
  <si>
    <t>Construction Short-Form Permits Issued or Modified at Sites ≥ 300 AU:</t>
  </si>
  <si>
    <t>Public meetings held for construction or expansion to ≥ 500 AU:</t>
  </si>
  <si>
    <t>ENVIRONMENTAL REVIEW (EAW)</t>
  </si>
  <si>
    <t>EAW petitions received:</t>
  </si>
  <si>
    <t>EAWs prepared by county:</t>
  </si>
  <si>
    <t>EMERGENCY RESPONSE</t>
  </si>
  <si>
    <t>Events where emergency response was conducted: (on-site visit)</t>
  </si>
  <si>
    <t>ENFORCEMENT ACTIONS</t>
  </si>
  <si>
    <t>Letters of Warning (LOW) issued:</t>
  </si>
  <si>
    <t>Notices of Violation (NOV) issued:</t>
  </si>
  <si>
    <t>Court actions commenced:</t>
  </si>
  <si>
    <r>
      <t xml:space="preserve">FEEDLOT SITE SCHEDULED COMPLIANCE </t>
    </r>
    <r>
      <rPr>
        <sz val="10"/>
        <color indexed="8"/>
        <rFont val="Calibri"/>
        <family val="2"/>
      </rPr>
      <t>(Achieved in current reporting year)</t>
    </r>
  </si>
  <si>
    <t>Feedlots where a partial environmental upgrade was achieved:</t>
  </si>
  <si>
    <t>Feedlots where a complete environmental upgrade was achieved:</t>
  </si>
  <si>
    <r>
      <t xml:space="preserve">LAND APPLICATION SCHEDULED COMPLIANCE </t>
    </r>
    <r>
      <rPr>
        <sz val="10"/>
        <rFont val="Calibri"/>
        <family val="2"/>
      </rPr>
      <t>(Achieved in current reporting year)</t>
    </r>
  </si>
  <si>
    <t>Feedlots 100+ AU where N records requirements were returned to compliance:</t>
  </si>
  <si>
    <t>Feedlots 300+ AU (or 100+ DWSMA) where N&amp;P requirements were returned to compliance:</t>
  </si>
  <si>
    <t>Feedlots 100+ AU where in-field inspection non-compliance was resolved:</t>
  </si>
  <si>
    <t>OWNER ASSISTANCE AND OUTREACH</t>
  </si>
  <si>
    <t>Sites visited to provide assistance</t>
  </si>
  <si>
    <t xml:space="preserve">Workshops/trainings hosted/sponsored by the CFO: </t>
  </si>
  <si>
    <t>CFO presentations at informational or producer group events: (per event)</t>
  </si>
  <si>
    <t xml:space="preserve">Number of mailings to feedlot owners: </t>
  </si>
  <si>
    <t>Describe your workshops, trainings, newsletters, mailings, articles, or other assistance and outreach activities.</t>
  </si>
  <si>
    <t>Date</t>
  </si>
  <si>
    <t>Description</t>
  </si>
  <si>
    <t>CFO TRAINING AND MENTORING</t>
  </si>
  <si>
    <t>CFO - training CEUs: (Enter total training hours earned - list events below)</t>
  </si>
  <si>
    <r>
      <t xml:space="preserve">Hours mentoring New CFOs </t>
    </r>
    <r>
      <rPr>
        <sz val="8"/>
        <color theme="1"/>
        <rFont val="Calibri"/>
        <family val="2"/>
        <scheme val="minor"/>
      </rPr>
      <t>(describe on a separate sheet)</t>
    </r>
    <r>
      <rPr>
        <sz val="10"/>
        <color theme="1"/>
        <rFont val="Calibri"/>
        <family val="2"/>
        <scheme val="minor"/>
      </rPr>
      <t xml:space="preserve">: </t>
    </r>
  </si>
  <si>
    <t xml:space="preserve">List the training events attended. </t>
  </si>
  <si>
    <t>Hours</t>
  </si>
  <si>
    <t>OTHER PROGRAM ACTIVITIES</t>
  </si>
  <si>
    <t>Feedlots where a MinnFARM was conducted (list sites below):</t>
  </si>
  <si>
    <t>Notifications received claiming air quality exemptions:</t>
  </si>
  <si>
    <t>Meetings with other local government and producer groups:</t>
  </si>
  <si>
    <t>Feedlot ordinance revisions likely, in progress, or completed?</t>
  </si>
  <si>
    <t>If Yes describe below</t>
  </si>
  <si>
    <t>MinnFARM completed by CFO</t>
  </si>
  <si>
    <t>Describe other county program activities not identified elsewhere.</t>
  </si>
  <si>
    <t>registration no.</t>
  </si>
  <si>
    <t>Site Name</t>
  </si>
  <si>
    <r>
      <t xml:space="preserve">TEMPO DATA ENTRY </t>
    </r>
    <r>
      <rPr>
        <sz val="11"/>
        <color theme="1"/>
        <rFont val="Calibri"/>
        <family val="2"/>
        <scheme val="minor"/>
      </rPr>
      <t>- completed by MPCA staff via TEMPO review</t>
    </r>
  </si>
  <si>
    <t>Max Eligible PC</t>
  </si>
  <si>
    <t>PC Earned</t>
  </si>
  <si>
    <t>All four inspection files have ALL documentation uploaded to TEMPO</t>
  </si>
  <si>
    <t>Both permit files have ALL documentation uploaded to TEMPO</t>
  </si>
  <si>
    <t>TOTAL PERFORMANCE CREDITS</t>
  </si>
  <si>
    <t>You did not meet the minimum inspection requirements</t>
  </si>
  <si>
    <t>Heading from data sheets provided</t>
  </si>
  <si>
    <t>Feedlots Eligible for Funding</t>
  </si>
  <si>
    <t>LINE 5: Feedlots in shoreland with 10 - 49 AU:</t>
  </si>
  <si>
    <t>LINE 6: Feedlots with 50 - 299 AU:</t>
  </si>
  <si>
    <t>LINE 7: Non-CAFO/NPDES/SDS ≥ 300 AU:</t>
  </si>
  <si>
    <t>LINE 8: CAFOs without NPDES or SDS permits 300-999 AU ("Gap Sites")</t>
  </si>
  <si>
    <t>LINE 9 : Feedlots with NPDES or SDS permits:</t>
  </si>
  <si>
    <t>Heading from annual report form</t>
  </si>
  <si>
    <t>Total - Feedlots Eligible for Funding- AGENCY BASE GRANT AWARD NUMBER</t>
  </si>
  <si>
    <t>2019 Feedlots in shoreland with 10 - 49 AU:</t>
  </si>
  <si>
    <t>2019 Feedlots with 50 - 299 AU:</t>
  </si>
  <si>
    <t>2019 Non-CAFO/NPDES/SDS ≥ 300 AU:</t>
  </si>
  <si>
    <t>2019 CAFOs without NPDES or SDS permits 300-999 AU</t>
  </si>
  <si>
    <t>2019 Feedlots with an NPDES or SDS permit:</t>
  </si>
  <si>
    <t>Sum(C:G) - check to see if this equals B (orange if not equal)</t>
  </si>
  <si>
    <t>Big Stone</t>
  </si>
  <si>
    <t>Blue Earth</t>
  </si>
  <si>
    <t>Brown</t>
  </si>
  <si>
    <t>Carver</t>
  </si>
  <si>
    <t>Clay</t>
  </si>
  <si>
    <t>Cottonwood</t>
  </si>
  <si>
    <t>Douglas</t>
  </si>
  <si>
    <t>Faribault</t>
  </si>
  <si>
    <t>Fillmore</t>
  </si>
  <si>
    <t>Freeborn</t>
  </si>
  <si>
    <t>Goodhue</t>
  </si>
  <si>
    <t>Houston</t>
  </si>
  <si>
    <t>Jackson</t>
  </si>
  <si>
    <t>Kandiyohi</t>
  </si>
  <si>
    <t>Kittson</t>
  </si>
  <si>
    <t>Lac Qui Parle</t>
  </si>
  <si>
    <t>Lake of the Woods</t>
  </si>
  <si>
    <t>Le Sueur</t>
  </si>
  <si>
    <t>Lincoln</t>
  </si>
  <si>
    <t>Lyon</t>
  </si>
  <si>
    <t>Marshall</t>
  </si>
  <si>
    <t>Martin</t>
  </si>
  <si>
    <t>McLeod</t>
  </si>
  <si>
    <t>Meeker</t>
  </si>
  <si>
    <t>Morrison</t>
  </si>
  <si>
    <t>Mower</t>
  </si>
  <si>
    <t>Murray</t>
  </si>
  <si>
    <t>Nicollet</t>
  </si>
  <si>
    <t>Nobles</t>
  </si>
  <si>
    <t>Norman</t>
  </si>
  <si>
    <t>Pennington</t>
  </si>
  <si>
    <t>Pipestone</t>
  </si>
  <si>
    <t>Polk</t>
  </si>
  <si>
    <t>Pope</t>
  </si>
  <si>
    <t>Red Lake</t>
  </si>
  <si>
    <t>Renville</t>
  </si>
  <si>
    <t>Rice</t>
  </si>
  <si>
    <t>Rock</t>
  </si>
  <si>
    <t>Stearns</t>
  </si>
  <si>
    <t>Steele</t>
  </si>
  <si>
    <t>Stevens</t>
  </si>
  <si>
    <t>Swift</t>
  </si>
  <si>
    <t>Todd</t>
  </si>
  <si>
    <t>Traverse</t>
  </si>
  <si>
    <t>Wadena</t>
  </si>
  <si>
    <t>Waseca</t>
  </si>
  <si>
    <t>Watonwan</t>
  </si>
  <si>
    <t>Winona</t>
  </si>
  <si>
    <t>Wright</t>
  </si>
  <si>
    <t>Yellow Medicine</t>
  </si>
  <si>
    <t xml:space="preserve">Feedlot articles placed in newspapers and/or social media: </t>
  </si>
  <si>
    <t>Reviewed registration files have ALL documentation uploaded to TEMPO, if applicable.</t>
  </si>
  <si>
    <t>90% of inspection data entered within 60 days of inspection</t>
  </si>
  <si>
    <t>Darren Wilke</t>
  </si>
  <si>
    <t>320-839-6376</t>
  </si>
  <si>
    <t>darren.wilke@bigstonecounty.gov</t>
  </si>
  <si>
    <t>July</t>
  </si>
  <si>
    <t>County Fair Booth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</si>
</sst>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0"/>
      <name val="Arial"/>
      <family val="2"/>
    </font>
    <font>
      <sz val="10"/>
      <color theme="1"/>
      <name val="Calibri"/>
      <family val="2"/>
      <scheme val="minor"/>
    </font>
    <font>
      <b/>
      <sz val="10"/>
      <color theme="1"/>
      <name val="Calibri"/>
      <family val="2"/>
      <scheme val="minor"/>
    </font>
    <font>
      <sz val="10"/>
      <color indexed="8"/>
      <name val="Calibri"/>
      <family val="2"/>
    </font>
    <font>
      <i/>
      <sz val="10"/>
      <color theme="1"/>
      <name val="Calibri"/>
      <family val="2"/>
      <scheme val="minor"/>
    </font>
    <font>
      <sz val="11"/>
      <name val="Calibri"/>
      <family val="2"/>
      <scheme val="minor"/>
    </font>
    <font>
      <sz val="9"/>
      <color theme="1"/>
      <name val="Calibri"/>
      <family val="2"/>
      <scheme val="minor"/>
    </font>
    <font>
      <sz val="10"/>
      <color rgb="FFFF0000"/>
      <name val="Calibri"/>
      <family val="2"/>
      <scheme val="minor"/>
    </font>
    <font>
      <b/>
      <sz val="10"/>
      <name val="Arial"/>
      <family val="2"/>
    </font>
    <font>
      <b/>
      <sz val="10"/>
      <color rgb="FFFF0000"/>
      <name val="Calibri"/>
      <family val="2"/>
      <scheme val="minor"/>
    </font>
    <font>
      <b/>
      <sz val="10"/>
      <name val="Calibri"/>
      <family val="2"/>
      <scheme val="minor"/>
    </font>
    <font>
      <sz val="10"/>
      <name val="Calibri"/>
      <family val="2"/>
      <scheme val="minor"/>
    </font>
    <font>
      <b/>
      <sz val="16"/>
      <color theme="1"/>
      <name val="Trebuchet MS"/>
      <family val="2"/>
    </font>
    <font>
      <b/>
      <sz val="10"/>
      <color theme="9" tint="0.59999389629810485"/>
      <name val="Calibri"/>
      <family val="2"/>
      <scheme val="minor"/>
    </font>
    <font>
      <sz val="8"/>
      <color theme="1"/>
      <name val="Calibri"/>
      <family val="2"/>
      <scheme val="minor"/>
    </font>
    <font>
      <sz val="9"/>
      <name val="Calibri"/>
      <family val="2"/>
      <scheme val="minor"/>
    </font>
    <font>
      <b/>
      <sz val="11"/>
      <name val="Calibri"/>
      <family val="2"/>
      <scheme val="minor"/>
    </font>
    <font>
      <b/>
      <sz val="14"/>
      <color theme="1"/>
      <name val="Trebuchet MS"/>
      <family val="2"/>
    </font>
    <font>
      <b/>
      <sz val="13"/>
      <color theme="1"/>
      <name val="Trebuchet MS"/>
      <family val="2"/>
    </font>
    <font>
      <sz val="10"/>
      <name val="Calibri"/>
      <family val="2"/>
    </font>
    <font>
      <b/>
      <sz val="14"/>
      <color theme="1"/>
      <name val="Calibri"/>
      <family val="2"/>
      <scheme val="minor"/>
    </font>
    <font>
      <i/>
      <sz val="11"/>
      <color rgb="FFFF0000"/>
      <name val="Calibri"/>
      <family val="2"/>
      <scheme val="minor"/>
    </font>
    <font>
      <b/>
      <i/>
      <sz val="11"/>
      <color rgb="FFFF0000"/>
      <name val="Calibri"/>
      <family val="2"/>
      <scheme val="minor"/>
    </font>
    <font>
      <b/>
      <u/>
      <sz val="10"/>
      <color theme="1"/>
      <name val="Calibri"/>
      <family val="2"/>
      <scheme val="minor"/>
    </font>
    <font>
      <i/>
      <sz val="8"/>
      <color theme="1"/>
      <name val="Calibri"/>
      <family val="2"/>
      <scheme val="minor"/>
    </font>
    <font>
      <sz val="10"/>
      <color theme="0"/>
      <name val="Calibri"/>
      <family val="2"/>
      <scheme val="minor"/>
    </font>
    <font>
      <sz val="8"/>
      <color rgb="FF000000"/>
      <name val="Segoe UI"/>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lightUp">
        <fgColor theme="1"/>
        <bgColor theme="0"/>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style="medium">
        <color indexed="64"/>
      </left>
      <right/>
      <top style="hair">
        <color indexed="64"/>
      </top>
      <bottom/>
      <diagonal/>
    </border>
  </borders>
  <cellStyleXfs count="2">
    <xf numFmtId="0" fontId="0" fillId="0" borderId="0"/>
    <xf numFmtId="0" fontId="2" fillId="0" borderId="0"/>
  </cellStyleXfs>
  <cellXfs count="302">
    <xf numFmtId="0" fontId="0" fillId="0" borderId="0" xfId="0"/>
    <xf numFmtId="0" fontId="3" fillId="0" borderId="1" xfId="0" applyFont="1" applyBorder="1" applyAlignment="1">
      <alignment wrapText="1"/>
    </xf>
    <xf numFmtId="0" fontId="3" fillId="3" borderId="1" xfId="0" applyFont="1" applyFill="1" applyBorder="1" applyAlignment="1">
      <alignment horizontal="center" vertical="center"/>
    </xf>
    <xf numFmtId="0" fontId="2" fillId="4" borderId="1" xfId="0" applyFont="1" applyFill="1" applyBorder="1" applyAlignment="1">
      <alignment wrapText="1"/>
    </xf>
    <xf numFmtId="3" fontId="2" fillId="4" borderId="1" xfId="0" applyNumberFormat="1" applyFont="1" applyFill="1" applyBorder="1" applyAlignment="1">
      <alignment horizontal="center" wrapText="1"/>
    </xf>
    <xf numFmtId="0" fontId="9" fillId="0" borderId="1" xfId="0" applyFont="1" applyBorder="1" applyAlignment="1">
      <alignment wrapText="1"/>
    </xf>
    <xf numFmtId="3" fontId="10" fillId="2" borderId="0" xfId="1" applyNumberFormat="1" applyFont="1" applyFill="1" applyAlignment="1">
      <alignment horizontal="right" vertical="top" indent="2"/>
    </xf>
    <xf numFmtId="3" fontId="2" fillId="0" borderId="0" xfId="1" applyNumberFormat="1" applyAlignment="1">
      <alignment horizontal="right" indent="2"/>
    </xf>
    <xf numFmtId="3" fontId="10" fillId="2" borderId="0" xfId="1" applyNumberFormat="1" applyFont="1" applyFill="1" applyAlignment="1">
      <alignment horizontal="right" indent="2"/>
    </xf>
    <xf numFmtId="3" fontId="2" fillId="0" borderId="7" xfId="1" applyNumberFormat="1" applyBorder="1" applyAlignment="1">
      <alignment horizontal="right" indent="2"/>
    </xf>
    <xf numFmtId="0" fontId="3" fillId="3" borderId="1" xfId="0" applyFont="1" applyFill="1" applyBorder="1" applyAlignment="1">
      <alignment horizontal="centerContinuous" vertical="center"/>
    </xf>
    <xf numFmtId="0" fontId="4" fillId="5" borderId="1" xfId="0" applyFont="1" applyFill="1" applyBorder="1" applyAlignment="1">
      <alignment horizontal="centerContinuous" vertical="center"/>
    </xf>
    <xf numFmtId="0" fontId="0" fillId="3" borderId="1" xfId="0" quotePrefix="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wrapText="1"/>
    </xf>
    <xf numFmtId="0" fontId="8" fillId="0" borderId="0" xfId="0" applyFont="1" applyAlignment="1">
      <alignment horizontal="right"/>
    </xf>
    <xf numFmtId="0" fontId="7" fillId="0" borderId="7" xfId="0" applyFont="1" applyBorder="1" applyAlignment="1" applyProtection="1">
      <alignment wrapText="1"/>
      <protection locked="0"/>
    </xf>
    <xf numFmtId="0" fontId="6" fillId="0" borderId="0" xfId="0" applyFont="1" applyAlignment="1">
      <alignment horizontal="left"/>
    </xf>
    <xf numFmtId="0" fontId="3" fillId="3" borderId="3" xfId="0" applyFont="1" applyFill="1" applyBorder="1" applyAlignment="1">
      <alignment horizontal="center" wrapText="1"/>
    </xf>
    <xf numFmtId="0" fontId="0" fillId="0" borderId="0" xfId="0" applyAlignment="1">
      <alignment horizontal="right" vertical="top"/>
    </xf>
    <xf numFmtId="0" fontId="0" fillId="0" borderId="0" xfId="0" applyAlignment="1">
      <alignment horizontal="center" vertical="center"/>
    </xf>
    <xf numFmtId="0" fontId="4" fillId="0" borderId="0" xfId="0" applyFont="1" applyAlignment="1">
      <alignment horizontal="left" wrapText="1"/>
    </xf>
    <xf numFmtId="0" fontId="4" fillId="0" borderId="0" xfId="0" applyFont="1" applyAlignment="1">
      <alignment horizontal="left"/>
    </xf>
    <xf numFmtId="0" fontId="0" fillId="0" borderId="0" xfId="0" applyAlignment="1">
      <alignment horizontal="right" vertical="center"/>
    </xf>
    <xf numFmtId="0" fontId="14" fillId="0" borderId="0" xfId="0" applyFont="1" applyAlignment="1">
      <alignment horizontal="center"/>
    </xf>
    <xf numFmtId="0" fontId="3" fillId="0" borderId="4" xfId="0" applyFont="1" applyBorder="1"/>
    <xf numFmtId="0" fontId="0" fillId="0" borderId="4" xfId="0" quotePrefix="1" applyBorder="1" applyAlignment="1">
      <alignment horizontal="center" vertical="center"/>
    </xf>
    <xf numFmtId="0" fontId="3" fillId="0" borderId="8" xfId="0" applyFont="1" applyBorder="1" applyAlignment="1">
      <alignment horizontal="left"/>
    </xf>
    <xf numFmtId="0" fontId="1" fillId="6" borderId="9" xfId="0" applyFont="1" applyFill="1" applyBorder="1" applyAlignment="1">
      <alignment horizontal="left"/>
    </xf>
    <xf numFmtId="0" fontId="1" fillId="6" borderId="10" xfId="0" applyFont="1" applyFill="1" applyBorder="1" applyAlignment="1">
      <alignment horizontal="left"/>
    </xf>
    <xf numFmtId="0" fontId="1" fillId="6" borderId="11" xfId="0" applyFont="1" applyFill="1" applyBorder="1" applyAlignment="1">
      <alignment horizontal="left"/>
    </xf>
    <xf numFmtId="0" fontId="3" fillId="0" borderId="12" xfId="0" applyFont="1" applyBorder="1" applyAlignment="1">
      <alignment horizontal="center"/>
    </xf>
    <xf numFmtId="0" fontId="3" fillId="0" borderId="13" xfId="0" applyFont="1" applyBorder="1" applyAlignment="1" applyProtection="1">
      <alignment horizontal="center" vertical="center"/>
      <protection locked="0"/>
    </xf>
    <xf numFmtId="0" fontId="3" fillId="0" borderId="12" xfId="0" applyFont="1" applyBorder="1" applyAlignment="1">
      <alignment horizontal="center" vertical="top"/>
    </xf>
    <xf numFmtId="0" fontId="3" fillId="0" borderId="14" xfId="0" applyFont="1" applyBorder="1" applyAlignment="1">
      <alignment horizontal="center"/>
    </xf>
    <xf numFmtId="0" fontId="0" fillId="3" borderId="18" xfId="0" quotePrefix="1" applyFill="1" applyBorder="1" applyAlignment="1">
      <alignment horizontal="center" vertical="center"/>
    </xf>
    <xf numFmtId="0" fontId="1" fillId="6" borderId="19" xfId="0" applyFont="1" applyFill="1" applyBorder="1" applyAlignment="1">
      <alignment horizontal="left" vertical="top"/>
    </xf>
    <xf numFmtId="0" fontId="6" fillId="6" borderId="20" xfId="0" applyFont="1" applyFill="1" applyBorder="1" applyAlignment="1">
      <alignment horizontal="left" vertical="center"/>
    </xf>
    <xf numFmtId="0" fontId="1" fillId="6" borderId="21" xfId="0" applyFont="1" applyFill="1" applyBorder="1" applyAlignment="1">
      <alignment horizontal="left" vertical="top"/>
    </xf>
    <xf numFmtId="0" fontId="0" fillId="6" borderId="22" xfId="0" applyFill="1" applyBorder="1" applyAlignment="1">
      <alignment horizontal="center" vertical="center" shrinkToFit="1"/>
    </xf>
    <xf numFmtId="0" fontId="3" fillId="0" borderId="23" xfId="0" applyFont="1" applyBorder="1" applyAlignment="1" applyProtection="1">
      <alignment horizontal="center" vertical="center"/>
      <protection locked="0"/>
    </xf>
    <xf numFmtId="0" fontId="4" fillId="5" borderId="13" xfId="0" applyFont="1" applyFill="1" applyBorder="1" applyAlignment="1">
      <alignment horizontal="center" vertical="center"/>
    </xf>
    <xf numFmtId="0" fontId="1" fillId="7" borderId="27" xfId="0" applyFont="1" applyFill="1" applyBorder="1" applyAlignment="1">
      <alignment horizontal="left" vertical="top"/>
    </xf>
    <xf numFmtId="0" fontId="3" fillId="0" borderId="29" xfId="0" applyFont="1" applyBorder="1" applyAlignment="1">
      <alignment horizontal="center"/>
    </xf>
    <xf numFmtId="0" fontId="3" fillId="3" borderId="13" xfId="0" applyFont="1" applyFill="1" applyBorder="1" applyAlignment="1">
      <alignment horizontal="center" vertical="center"/>
    </xf>
    <xf numFmtId="0" fontId="1" fillId="6" borderId="9" xfId="0" applyFont="1" applyFill="1" applyBorder="1"/>
    <xf numFmtId="0" fontId="1" fillId="6" borderId="10" xfId="0" applyFont="1" applyFill="1" applyBorder="1"/>
    <xf numFmtId="0" fontId="1" fillId="6" borderId="32" xfId="0" applyFont="1" applyFill="1" applyBorder="1"/>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0" fillId="3" borderId="13" xfId="0" quotePrefix="1" applyFill="1" applyBorder="1" applyAlignment="1">
      <alignment horizontal="center" vertical="center"/>
    </xf>
    <xf numFmtId="0" fontId="0" fillId="3" borderId="39" xfId="0" quotePrefix="1" applyFill="1" applyBorder="1" applyAlignment="1">
      <alignment horizontal="center" vertical="center"/>
    </xf>
    <xf numFmtId="0" fontId="3" fillId="4" borderId="12" xfId="0" applyFont="1" applyFill="1" applyBorder="1" applyAlignment="1">
      <alignment horizontal="center"/>
    </xf>
    <xf numFmtId="0" fontId="3" fillId="3" borderId="39" xfId="0" applyFont="1" applyFill="1" applyBorder="1" applyAlignment="1">
      <alignment horizontal="center" vertical="center"/>
    </xf>
    <xf numFmtId="0" fontId="3" fillId="3" borderId="18" xfId="0" applyFont="1" applyFill="1" applyBorder="1" applyAlignment="1">
      <alignment horizontal="center" vertical="center"/>
    </xf>
    <xf numFmtId="0" fontId="3" fillId="0" borderId="8" xfId="0" applyFont="1" applyBorder="1"/>
    <xf numFmtId="0" fontId="3" fillId="0" borderId="7" xfId="0" applyFont="1" applyBorder="1"/>
    <xf numFmtId="0" fontId="3" fillId="0" borderId="15" xfId="0" applyFont="1" applyBorder="1"/>
    <xf numFmtId="0" fontId="3" fillId="0" borderId="16" xfId="0" applyFont="1" applyBorder="1"/>
    <xf numFmtId="0" fontId="18" fillId="6" borderId="9" xfId="0" applyFont="1" applyFill="1" applyBorder="1" applyAlignment="1">
      <alignment horizontal="left"/>
    </xf>
    <xf numFmtId="0" fontId="18" fillId="6" borderId="10" xfId="0" applyFont="1" applyFill="1" applyBorder="1" applyAlignment="1">
      <alignment horizontal="left"/>
    </xf>
    <xf numFmtId="0" fontId="18" fillId="6" borderId="32" xfId="0" applyFont="1" applyFill="1" applyBorder="1"/>
    <xf numFmtId="0" fontId="0" fillId="0" borderId="28" xfId="0" quotePrefix="1" applyBorder="1" applyAlignment="1">
      <alignment horizontal="center" vertical="center"/>
    </xf>
    <xf numFmtId="0" fontId="1" fillId="7" borderId="43" xfId="0" applyFont="1" applyFill="1" applyBorder="1" applyAlignment="1">
      <alignment horizontal="left"/>
    </xf>
    <xf numFmtId="0" fontId="15" fillId="7" borderId="44" xfId="0" applyFont="1" applyFill="1" applyBorder="1" applyAlignment="1">
      <alignment horizontal="right"/>
    </xf>
    <xf numFmtId="0" fontId="19" fillId="7" borderId="42" xfId="0" applyFont="1" applyFill="1" applyBorder="1" applyAlignment="1">
      <alignment horizontal="left"/>
    </xf>
    <xf numFmtId="2" fontId="22" fillId="7" borderId="45" xfId="0" applyNumberFormat="1" applyFont="1" applyFill="1" applyBorder="1" applyAlignment="1">
      <alignment horizontal="center" vertical="center" shrinkToFit="1"/>
    </xf>
    <xf numFmtId="0" fontId="0" fillId="0" borderId="0" xfId="0" applyAlignment="1">
      <alignment vertical="center"/>
    </xf>
    <xf numFmtId="0" fontId="0" fillId="6" borderId="34" xfId="0" applyFill="1" applyBorder="1" applyAlignment="1">
      <alignment horizontal="center" vertical="center" wrapText="1"/>
    </xf>
    <xf numFmtId="0" fontId="1" fillId="6" borderId="19" xfId="0" applyFont="1" applyFill="1" applyBorder="1"/>
    <xf numFmtId="0" fontId="1" fillId="6" borderId="20" xfId="0" applyFont="1" applyFill="1" applyBorder="1"/>
    <xf numFmtId="0" fontId="1" fillId="6" borderId="21" xfId="0" applyFont="1" applyFill="1" applyBorder="1"/>
    <xf numFmtId="0" fontId="4" fillId="6" borderId="20" xfId="0" applyFont="1" applyFill="1" applyBorder="1" applyAlignment="1">
      <alignment horizontal="right"/>
    </xf>
    <xf numFmtId="0" fontId="1" fillId="6" borderId="50" xfId="0" applyFont="1" applyFill="1" applyBorder="1" applyAlignment="1">
      <alignment horizontal="center" vertical="top"/>
    </xf>
    <xf numFmtId="0" fontId="3" fillId="6" borderId="27" xfId="0" applyFont="1" applyFill="1" applyBorder="1"/>
    <xf numFmtId="0" fontId="1" fillId="6" borderId="20" xfId="0" applyFont="1" applyFill="1" applyBorder="1" applyAlignment="1">
      <alignment horizontal="left" vertical="top"/>
    </xf>
    <xf numFmtId="0" fontId="3" fillId="0" borderId="2" xfId="0" applyFont="1" applyBorder="1" applyAlignment="1">
      <alignment horizontal="left"/>
    </xf>
    <xf numFmtId="0" fontId="3" fillId="0" borderId="4" xfId="0" applyFont="1" applyBorder="1" applyAlignment="1">
      <alignment horizontal="left"/>
    </xf>
    <xf numFmtId="0" fontId="3" fillId="0" borderId="31" xfId="0" applyFont="1" applyBorder="1" applyAlignment="1">
      <alignment horizontal="center"/>
    </xf>
    <xf numFmtId="0" fontId="3" fillId="0" borderId="35" xfId="0" applyFont="1" applyBorder="1" applyAlignment="1">
      <alignment horizontal="center"/>
    </xf>
    <xf numFmtId="0" fontId="3" fillId="0" borderId="41" xfId="0" applyFont="1" applyBorder="1" applyAlignment="1">
      <alignment horizontal="center"/>
    </xf>
    <xf numFmtId="0" fontId="3" fillId="0" borderId="24" xfId="0" applyFont="1" applyBorder="1" applyAlignment="1">
      <alignment horizontal="left"/>
    </xf>
    <xf numFmtId="0" fontId="1" fillId="7" borderId="0" xfId="0" applyFont="1" applyFill="1" applyAlignment="1">
      <alignment horizontal="left" vertical="top"/>
    </xf>
    <xf numFmtId="0" fontId="1" fillId="7" borderId="54" xfId="0" applyFont="1" applyFill="1" applyBorder="1" applyAlignment="1">
      <alignment horizontal="left" vertical="top"/>
    </xf>
    <xf numFmtId="0" fontId="3" fillId="0" borderId="25" xfId="0" applyFont="1" applyBorder="1" applyAlignment="1">
      <alignment horizontal="left"/>
    </xf>
    <xf numFmtId="0" fontId="3" fillId="0" borderId="24" xfId="0" applyFont="1" applyBorder="1"/>
    <xf numFmtId="0" fontId="3" fillId="0" borderId="25" xfId="0" applyFont="1" applyBorder="1"/>
    <xf numFmtId="0" fontId="3" fillId="0" borderId="26" xfId="0" applyFont="1" applyBorder="1"/>
    <xf numFmtId="0" fontId="3" fillId="0" borderId="18" xfId="0" applyFont="1" applyBorder="1" applyAlignment="1" applyProtection="1">
      <alignment horizontal="center" vertical="center"/>
      <protection locked="0"/>
    </xf>
    <xf numFmtId="0" fontId="3" fillId="4" borderId="2" xfId="0" applyFont="1" applyFill="1" applyBorder="1" applyAlignment="1">
      <alignment horizontal="left"/>
    </xf>
    <xf numFmtId="0" fontId="3" fillId="8" borderId="8" xfId="0" applyFont="1" applyFill="1" applyBorder="1" applyAlignment="1">
      <alignment horizontal="left"/>
    </xf>
    <xf numFmtId="0" fontId="3" fillId="8" borderId="55" xfId="0" applyFont="1" applyFill="1" applyBorder="1" applyAlignment="1">
      <alignment horizontal="left"/>
    </xf>
    <xf numFmtId="0" fontId="3" fillId="8" borderId="15" xfId="0" applyFont="1" applyFill="1" applyBorder="1" applyAlignment="1">
      <alignment horizontal="left"/>
    </xf>
    <xf numFmtId="0" fontId="1" fillId="6" borderId="7" xfId="0" applyFont="1" applyFill="1" applyBorder="1" applyAlignment="1">
      <alignment wrapText="1"/>
    </xf>
    <xf numFmtId="0" fontId="23" fillId="0" borderId="0" xfId="0" applyFont="1" applyAlignment="1">
      <alignment horizontal="left"/>
    </xf>
    <xf numFmtId="0" fontId="1" fillId="6" borderId="9" xfId="0" applyFont="1" applyFill="1" applyBorder="1" applyAlignment="1">
      <alignment horizontal="left" vertical="top"/>
    </xf>
    <xf numFmtId="0" fontId="1" fillId="6" borderId="10" xfId="0" applyFont="1" applyFill="1" applyBorder="1" applyAlignment="1">
      <alignment horizontal="left" vertical="top"/>
    </xf>
    <xf numFmtId="0" fontId="3" fillId="0" borderId="63" xfId="0" applyFont="1" applyBorder="1" applyAlignment="1">
      <alignment horizontal="center"/>
    </xf>
    <xf numFmtId="0" fontId="4" fillId="0" borderId="5" xfId="0" applyFont="1" applyBorder="1" applyAlignment="1">
      <alignment horizontal="left" wrapText="1"/>
    </xf>
    <xf numFmtId="0" fontId="4" fillId="5" borderId="48" xfId="0" applyFont="1" applyFill="1" applyBorder="1" applyAlignment="1">
      <alignment horizontal="center" vertical="center"/>
    </xf>
    <xf numFmtId="0" fontId="4" fillId="0" borderId="56" xfId="0" applyFont="1" applyBorder="1" applyAlignment="1">
      <alignment horizontal="centerContinuous" vertical="center"/>
    </xf>
    <xf numFmtId="0" fontId="26" fillId="4" borderId="1" xfId="0" applyFont="1" applyFill="1" applyBorder="1" applyAlignment="1">
      <alignment horizontal="center" vertical="center" wrapText="1"/>
    </xf>
    <xf numFmtId="0" fontId="1" fillId="6" borderId="6" xfId="0" applyFont="1" applyFill="1" applyBorder="1" applyAlignment="1">
      <alignment wrapText="1"/>
    </xf>
    <xf numFmtId="0" fontId="6" fillId="0" borderId="4" xfId="0" applyFont="1" applyBorder="1" applyAlignment="1">
      <alignment horizontal="right"/>
    </xf>
    <xf numFmtId="0" fontId="6" fillId="0" borderId="3" xfId="0" applyFont="1" applyBorder="1" applyAlignment="1">
      <alignment horizontal="left"/>
    </xf>
    <xf numFmtId="0" fontId="3" fillId="0" borderId="6" xfId="0" applyFont="1" applyBorder="1"/>
    <xf numFmtId="0" fontId="4" fillId="0" borderId="55" xfId="0" applyFont="1" applyBorder="1" applyAlignment="1">
      <alignment horizontal="left" vertical="center"/>
    </xf>
    <xf numFmtId="0" fontId="3" fillId="0" borderId="15" xfId="0" applyFont="1" applyBorder="1" applyAlignment="1">
      <alignment horizontal="left"/>
    </xf>
    <xf numFmtId="0" fontId="3" fillId="0" borderId="0" xfId="0" applyFont="1" applyAlignment="1">
      <alignment horizontal="left" wrapText="1"/>
    </xf>
    <xf numFmtId="0" fontId="27" fillId="0" borderId="17" xfId="0" applyFont="1" applyBorder="1" applyAlignment="1">
      <alignment horizontal="right"/>
    </xf>
    <xf numFmtId="0" fontId="3" fillId="0" borderId="2" xfId="0" applyFont="1" applyBorder="1" applyAlignment="1" applyProtection="1">
      <alignment wrapText="1"/>
      <protection locked="0"/>
    </xf>
    <xf numFmtId="0" fontId="3" fillId="0" borderId="24" xfId="0" applyFont="1" applyBorder="1" applyAlignment="1" applyProtection="1">
      <alignment wrapText="1"/>
      <protection locked="0"/>
    </xf>
    <xf numFmtId="0" fontId="3" fillId="4" borderId="2" xfId="0" applyFont="1" applyFill="1" applyBorder="1" applyAlignment="1" applyProtection="1">
      <alignment wrapText="1"/>
      <protection locked="0"/>
    </xf>
    <xf numFmtId="0" fontId="13" fillId="0" borderId="2" xfId="0" applyFont="1" applyBorder="1" applyAlignment="1" applyProtection="1">
      <alignment wrapText="1"/>
      <protection locked="0"/>
    </xf>
    <xf numFmtId="0" fontId="0" fillId="0" borderId="0" xfId="0" applyAlignment="1">
      <alignment wrapText="1"/>
    </xf>
    <xf numFmtId="0" fontId="0" fillId="0" borderId="0" xfId="0" applyAlignment="1">
      <alignment horizontal="center" vertical="top"/>
    </xf>
    <xf numFmtId="0" fontId="0" fillId="0" borderId="5" xfId="0" applyBorder="1" applyAlignment="1">
      <alignment wrapText="1"/>
    </xf>
    <xf numFmtId="0" fontId="0" fillId="6" borderId="20" xfId="0" applyFill="1" applyBorder="1" applyAlignment="1">
      <alignment horizontal="center" vertical="center"/>
    </xf>
    <xf numFmtId="0" fontId="0" fillId="6" borderId="50" xfId="0" applyFill="1" applyBorder="1" applyAlignment="1">
      <alignment horizontal="center" vertical="center"/>
    </xf>
    <xf numFmtId="0" fontId="3" fillId="4" borderId="31" xfId="0" applyFont="1" applyFill="1" applyBorder="1" applyAlignment="1">
      <alignment horizontal="center"/>
    </xf>
    <xf numFmtId="0" fontId="0" fillId="4" borderId="4" xfId="0" applyFill="1" applyBorder="1"/>
    <xf numFmtId="0" fontId="0" fillId="4" borderId="3" xfId="0" applyFill="1" applyBorder="1"/>
    <xf numFmtId="0" fontId="3" fillId="8" borderId="27" xfId="0" applyFont="1" applyFill="1" applyBorder="1" applyAlignment="1">
      <alignment horizontal="center"/>
    </xf>
    <xf numFmtId="0" fontId="0" fillId="8" borderId="7" xfId="0" applyFill="1" applyBorder="1"/>
    <xf numFmtId="0" fontId="0" fillId="8" borderId="6" xfId="0" applyFill="1" applyBorder="1"/>
    <xf numFmtId="0" fontId="3" fillId="8" borderId="35" xfId="0" applyFont="1" applyFill="1" applyBorder="1" applyAlignment="1">
      <alignment horizontal="center"/>
    </xf>
    <xf numFmtId="0" fontId="0" fillId="8" borderId="5" xfId="0" applyFill="1" applyBorder="1"/>
    <xf numFmtId="0" fontId="0" fillId="8" borderId="56" xfId="0" applyFill="1" applyBorder="1"/>
    <xf numFmtId="0" fontId="3" fillId="4" borderId="31" xfId="0" applyFont="1" applyFill="1" applyBorder="1" applyAlignment="1">
      <alignment horizontal="center" vertical="top"/>
    </xf>
    <xf numFmtId="0" fontId="3" fillId="8" borderId="37" xfId="0" applyFont="1" applyFill="1" applyBorder="1" applyAlignment="1">
      <alignment horizontal="center"/>
    </xf>
    <xf numFmtId="0" fontId="0" fillId="8" borderId="16" xfId="0" applyFill="1" applyBorder="1"/>
    <xf numFmtId="0" fontId="0" fillId="8" borderId="17" xfId="0" applyFill="1" applyBorder="1"/>
    <xf numFmtId="0" fontId="0" fillId="0" borderId="4" xfId="0" applyBorder="1"/>
    <xf numFmtId="0" fontId="0" fillId="0" borderId="25" xfId="0" applyBorder="1"/>
    <xf numFmtId="0" fontId="0" fillId="0" borderId="35" xfId="0" applyBorder="1"/>
    <xf numFmtId="0" fontId="0" fillId="0" borderId="36" xfId="0" applyBorder="1" applyAlignment="1">
      <alignment wrapText="1"/>
    </xf>
    <xf numFmtId="0" fontId="0" fillId="0" borderId="0" xfId="0" applyAlignment="1">
      <alignment horizontal="center"/>
    </xf>
    <xf numFmtId="0" fontId="2" fillId="0" borderId="0" xfId="0" applyFont="1" applyAlignment="1">
      <alignment vertical="center" wrapText="1"/>
    </xf>
    <xf numFmtId="0" fontId="3" fillId="0" borderId="0" xfId="0" applyFont="1"/>
    <xf numFmtId="0" fontId="4" fillId="0" borderId="8" xfId="0" applyFont="1" applyBorder="1" applyAlignment="1">
      <alignment wrapText="1"/>
    </xf>
    <xf numFmtId="0" fontId="3" fillId="0" borderId="2"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1" fillId="0" borderId="23" xfId="0" applyFont="1" applyBorder="1" applyAlignment="1">
      <alignment horizontal="left" wrapText="1"/>
    </xf>
    <xf numFmtId="0" fontId="3" fillId="0" borderId="13" xfId="0" applyFont="1" applyBorder="1" applyAlignment="1" applyProtection="1">
      <alignment horizontal="left" vertical="center" wrapText="1"/>
      <protection locked="0"/>
    </xf>
    <xf numFmtId="0" fontId="3" fillId="0" borderId="2" xfId="0" applyFont="1" applyBorder="1"/>
    <xf numFmtId="0" fontId="3" fillId="0" borderId="3" xfId="0" applyFont="1" applyBorder="1"/>
    <xf numFmtId="0" fontId="3" fillId="0" borderId="47" xfId="0" applyFont="1" applyBorder="1" applyAlignment="1" applyProtection="1">
      <alignment horizontal="left" vertical="top" wrapText="1"/>
      <protection locked="0"/>
    </xf>
    <xf numFmtId="0" fontId="3" fillId="0" borderId="57" xfId="0" applyFont="1" applyBorder="1" applyAlignment="1">
      <alignment wrapText="1"/>
    </xf>
    <xf numFmtId="0" fontId="0" fillId="0" borderId="4" xfId="0" applyBorder="1" applyAlignment="1" applyProtection="1">
      <alignment wrapText="1"/>
      <protection locked="0"/>
    </xf>
    <xf numFmtId="0" fontId="13" fillId="0" borderId="2" xfId="0" applyFont="1" applyBorder="1"/>
    <xf numFmtId="0" fontId="13" fillId="0" borderId="12" xfId="0" applyFont="1" applyBorder="1" applyAlignment="1">
      <alignment horizontal="center"/>
    </xf>
    <xf numFmtId="0" fontId="13" fillId="0" borderId="14" xfId="0" applyFont="1" applyBorder="1" applyAlignment="1">
      <alignment horizontal="center"/>
    </xf>
    <xf numFmtId="0" fontId="6" fillId="0" borderId="0" xfId="0" applyFont="1"/>
    <xf numFmtId="0" fontId="16" fillId="0" borderId="4" xfId="0" applyFont="1" applyBorder="1" applyAlignment="1">
      <alignment wrapText="1"/>
    </xf>
    <xf numFmtId="0" fontId="13" fillId="0" borderId="0" xfId="0" applyFont="1" applyAlignment="1">
      <alignment wrapText="1"/>
    </xf>
    <xf numFmtId="0" fontId="3" fillId="0" borderId="4" xfId="0" applyFont="1" applyBorder="1" applyAlignment="1">
      <alignment wrapText="1"/>
    </xf>
    <xf numFmtId="0" fontId="3" fillId="0" borderId="3" xfId="0" applyFont="1" applyBorder="1" applyAlignment="1">
      <alignment wrapText="1"/>
    </xf>
    <xf numFmtId="0" fontId="13" fillId="0" borderId="4" xfId="0" applyFont="1" applyBorder="1" applyAlignment="1">
      <alignment wrapText="1"/>
    </xf>
    <xf numFmtId="0" fontId="1" fillId="0" borderId="7" xfId="0" applyFont="1" applyBorder="1" applyAlignment="1">
      <alignment horizontal="left" wrapText="1"/>
    </xf>
    <xf numFmtId="0" fontId="3" fillId="4" borderId="1" xfId="0" applyFont="1" applyFill="1" applyBorder="1" applyAlignment="1" applyProtection="1">
      <alignment horizontal="center" vertical="center"/>
      <protection locked="0"/>
    </xf>
    <xf numFmtId="0" fontId="3" fillId="0" borderId="7" xfId="0" applyFont="1" applyBorder="1" applyAlignment="1">
      <alignment horizontal="left" wrapText="1"/>
    </xf>
    <xf numFmtId="0" fontId="0" fillId="0" borderId="0" xfId="0" applyAlignment="1">
      <alignment horizontal="center" wrapText="1"/>
    </xf>
    <xf numFmtId="0" fontId="13" fillId="0" borderId="0" xfId="0" applyFont="1"/>
    <xf numFmtId="0" fontId="0" fillId="3" borderId="8" xfId="0" quotePrefix="1" applyFill="1" applyBorder="1" applyAlignment="1">
      <alignment horizontal="center" vertical="center"/>
    </xf>
    <xf numFmtId="0" fontId="0" fillId="3" borderId="6" xfId="0" quotePrefix="1" applyFill="1" applyBorder="1" applyAlignment="1">
      <alignment horizontal="center" vertical="center"/>
    </xf>
    <xf numFmtId="0" fontId="0" fillId="0" borderId="8" xfId="0" quotePrefix="1" applyBorder="1" applyAlignment="1" applyProtection="1">
      <alignment horizontal="center" vertical="center"/>
      <protection locked="0"/>
    </xf>
    <xf numFmtId="0" fontId="0" fillId="0" borderId="40" xfId="0" quotePrefix="1" applyBorder="1" applyAlignment="1" applyProtection="1">
      <alignment horizontal="center" vertical="center"/>
      <protection locked="0"/>
    </xf>
    <xf numFmtId="0" fontId="0" fillId="6" borderId="70" xfId="0" applyFill="1" applyBorder="1" applyAlignment="1">
      <alignment horizontal="center" vertical="center"/>
    </xf>
    <xf numFmtId="0" fontId="0" fillId="6" borderId="11" xfId="0" applyFill="1" applyBorder="1" applyAlignment="1">
      <alignment horizontal="center" vertical="center"/>
    </xf>
    <xf numFmtId="0" fontId="0" fillId="0" borderId="2" xfId="0" quotePrefix="1" applyBorder="1" applyAlignment="1" applyProtection="1">
      <alignment horizontal="center" vertical="center"/>
      <protection locked="0"/>
    </xf>
    <xf numFmtId="0" fontId="0" fillId="0" borderId="28" xfId="0" quotePrefix="1" applyBorder="1" applyAlignment="1" applyProtection="1">
      <alignment horizontal="center" vertical="center"/>
      <protection locked="0"/>
    </xf>
    <xf numFmtId="0" fontId="0" fillId="6" borderId="32" xfId="0" applyFill="1" applyBorder="1" applyAlignment="1">
      <alignment horizontal="center" vertical="center"/>
    </xf>
    <xf numFmtId="0" fontId="0" fillId="3" borderId="2" xfId="0" quotePrefix="1" applyFill="1" applyBorder="1" applyAlignment="1">
      <alignment horizontal="center" vertical="center"/>
    </xf>
    <xf numFmtId="0" fontId="0" fillId="3" borderId="3" xfId="0" quotePrefix="1" applyFill="1" applyBorder="1" applyAlignment="1">
      <alignment horizontal="center" vertical="center"/>
    </xf>
    <xf numFmtId="0" fontId="3" fillId="0" borderId="31"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16" fontId="3" fillId="0" borderId="31" xfId="0" applyNumberFormat="1" applyFont="1" applyBorder="1" applyAlignment="1" applyProtection="1">
      <alignment horizontal="left" vertical="center" wrapText="1"/>
      <protection locked="0"/>
    </xf>
    <xf numFmtId="0" fontId="3" fillId="0" borderId="24" xfId="0" applyFont="1" applyBorder="1" applyAlignment="1" applyProtection="1">
      <alignment horizontal="left" wrapText="1"/>
      <protection locked="0"/>
    </xf>
    <xf numFmtId="0" fontId="3" fillId="0" borderId="25" xfId="0" applyFont="1" applyBorder="1" applyAlignment="1" applyProtection="1">
      <alignment horizontal="left" wrapText="1"/>
      <protection locked="0"/>
    </xf>
    <xf numFmtId="0" fontId="3" fillId="0" borderId="64" xfId="0" applyFont="1" applyBorder="1" applyAlignment="1" applyProtection="1">
      <alignment horizontal="left" wrapText="1"/>
      <protection locked="0"/>
    </xf>
    <xf numFmtId="16" fontId="3" fillId="0" borderId="41" xfId="0" applyNumberFormat="1" applyFont="1" applyBorder="1" applyAlignment="1" applyProtection="1">
      <alignment horizontal="left" wrapText="1"/>
      <protection locked="0"/>
    </xf>
    <xf numFmtId="0" fontId="3" fillId="0" borderId="26" xfId="0" applyFont="1" applyBorder="1" applyAlignment="1" applyProtection="1">
      <alignment horizontal="left" wrapText="1"/>
      <protection locked="0"/>
    </xf>
    <xf numFmtId="0" fontId="1" fillId="0" borderId="35" xfId="0" applyFont="1" applyBorder="1" applyAlignment="1">
      <alignment horizontal="center" wrapText="1"/>
    </xf>
    <xf numFmtId="0" fontId="1" fillId="0" borderId="5" xfId="0" applyFont="1" applyBorder="1" applyAlignment="1">
      <alignment horizontal="center" wrapText="1"/>
    </xf>
    <xf numFmtId="0" fontId="4" fillId="0" borderId="27" xfId="0" applyFont="1" applyBorder="1" applyAlignment="1">
      <alignment wrapText="1"/>
    </xf>
    <xf numFmtId="0" fontId="4" fillId="0" borderId="7" xfId="0" applyFont="1" applyBorder="1" applyAlignment="1">
      <alignment wrapText="1"/>
    </xf>
    <xf numFmtId="0" fontId="0" fillId="0" borderId="65" xfId="0" applyBorder="1" applyAlignment="1">
      <alignment wrapText="1"/>
    </xf>
    <xf numFmtId="0" fontId="0" fillId="0" borderId="46" xfId="0" applyBorder="1" applyAlignment="1">
      <alignment wrapText="1"/>
    </xf>
    <xf numFmtId="0" fontId="0" fillId="0" borderId="47" xfId="0" applyBorder="1" applyAlignment="1">
      <alignment wrapText="1"/>
    </xf>
    <xf numFmtId="0" fontId="1" fillId="0" borderId="27" xfId="0" applyFont="1" applyBorder="1" applyAlignment="1" applyProtection="1">
      <alignment horizontal="left" vertical="center" shrinkToFit="1"/>
      <protection locked="0"/>
    </xf>
    <xf numFmtId="0" fontId="1" fillId="0" borderId="6" xfId="0" applyFont="1" applyBorder="1" applyAlignment="1" applyProtection="1">
      <alignment horizontal="left" vertical="center" shrinkToFit="1"/>
      <protection locked="0"/>
    </xf>
    <xf numFmtId="0" fontId="3" fillId="0" borderId="2" xfId="0" applyFont="1" applyBorder="1" applyAlignment="1">
      <alignment wrapText="1"/>
    </xf>
    <xf numFmtId="0" fontId="3" fillId="0" borderId="4" xfId="0" applyFont="1" applyBorder="1" applyAlignment="1">
      <alignment wrapText="1"/>
    </xf>
    <xf numFmtId="0" fontId="3" fillId="0" borderId="3" xfId="0" applyFont="1" applyBorder="1" applyAlignment="1">
      <alignment wrapText="1"/>
    </xf>
    <xf numFmtId="0" fontId="1" fillId="0" borderId="27" xfId="0" applyFont="1" applyBorder="1" applyAlignment="1">
      <alignment horizontal="left" wrapText="1"/>
    </xf>
    <xf numFmtId="0" fontId="1" fillId="0" borderId="6" xfId="0" applyFont="1" applyBorder="1" applyAlignment="1">
      <alignment horizontal="left" wrapText="1"/>
    </xf>
    <xf numFmtId="0" fontId="13" fillId="0" borderId="2" xfId="0" applyFont="1" applyBorder="1" applyAlignment="1">
      <alignment wrapText="1"/>
    </xf>
    <xf numFmtId="0" fontId="13" fillId="0" borderId="4" xfId="0" applyFont="1" applyBorder="1" applyAlignment="1">
      <alignment wrapText="1"/>
    </xf>
    <xf numFmtId="0" fontId="3" fillId="8" borderId="49" xfId="0" applyFont="1" applyFill="1" applyBorder="1" applyAlignment="1" applyProtection="1">
      <alignment horizontal="center"/>
      <protection locked="0"/>
    </xf>
    <xf numFmtId="0" fontId="3" fillId="8" borderId="23" xfId="0" applyFont="1" applyFill="1" applyBorder="1" applyAlignment="1" applyProtection="1">
      <alignment horizontal="center"/>
      <protection locked="0"/>
    </xf>
    <xf numFmtId="0" fontId="3" fillId="0" borderId="8"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17" xfId="0" applyFont="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0" fillId="0" borderId="7" xfId="0" applyBorder="1" applyAlignment="1" applyProtection="1">
      <alignment horizontal="left" wrapText="1"/>
      <protection locked="0"/>
    </xf>
    <xf numFmtId="0" fontId="0" fillId="0" borderId="4" xfId="0" applyBorder="1" applyAlignment="1" applyProtection="1">
      <alignment horizontal="left" vertical="top"/>
      <protection locked="0"/>
    </xf>
    <xf numFmtId="0" fontId="0" fillId="0" borderId="0" xfId="0" applyAlignment="1">
      <alignment horizontal="center" wrapText="1"/>
    </xf>
    <xf numFmtId="0" fontId="0" fillId="0" borderId="7" xfId="0" applyBorder="1" applyAlignment="1" applyProtection="1">
      <alignment horizontal="center" wrapText="1"/>
      <protection locked="0"/>
    </xf>
    <xf numFmtId="0" fontId="20" fillId="0" borderId="16" xfId="0" applyFont="1" applyBorder="1" applyAlignment="1">
      <alignment horizontal="left"/>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3" fillId="0" borderId="71" xfId="0" applyFont="1" applyBorder="1" applyAlignment="1" applyProtection="1">
      <alignment horizontal="left" vertical="top" wrapText="1"/>
      <protection locked="0"/>
    </xf>
    <xf numFmtId="0" fontId="3" fillId="0" borderId="68" xfId="0" applyFont="1" applyBorder="1" applyAlignment="1" applyProtection="1">
      <alignment horizontal="left" vertical="top" wrapText="1"/>
      <protection locked="0"/>
    </xf>
    <xf numFmtId="0" fontId="3" fillId="0" borderId="6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54"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3" fillId="4" borderId="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4" fillId="0" borderId="2" xfId="0" applyFont="1" applyBorder="1" applyAlignment="1">
      <alignment horizontal="left" wrapText="1"/>
    </xf>
    <xf numFmtId="0" fontId="4" fillId="0" borderId="4" xfId="0" applyFont="1" applyBorder="1" applyAlignment="1">
      <alignment horizontal="left" wrapText="1"/>
    </xf>
    <xf numFmtId="0" fontId="4" fillId="0" borderId="3" xfId="0" applyFont="1" applyBorder="1" applyAlignment="1">
      <alignment horizontal="left" wrapText="1"/>
    </xf>
    <xf numFmtId="0" fontId="0" fillId="7" borderId="30" xfId="0" applyFill="1" applyBorder="1" applyAlignment="1">
      <alignment horizontal="left" wrapText="1"/>
    </xf>
    <xf numFmtId="0" fontId="0" fillId="7" borderId="0" xfId="0" applyFill="1" applyAlignment="1">
      <alignment horizontal="left" wrapText="1"/>
    </xf>
    <xf numFmtId="0" fontId="0" fillId="7" borderId="51" xfId="0" applyFill="1" applyBorder="1" applyAlignment="1">
      <alignment horizontal="left" wrapText="1"/>
    </xf>
    <xf numFmtId="0" fontId="4" fillId="7" borderId="52"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4" borderId="13" xfId="0" applyFont="1" applyFill="1" applyBorder="1" applyAlignment="1" applyProtection="1">
      <alignment horizontal="center"/>
      <protection locked="0"/>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3" fillId="0" borderId="55" xfId="0" applyFont="1" applyBorder="1" applyAlignment="1">
      <alignment horizontal="left" vertical="center" wrapText="1"/>
    </xf>
    <xf numFmtId="0" fontId="3" fillId="0" borderId="5" xfId="0" applyFont="1" applyBorder="1" applyAlignment="1">
      <alignment horizontal="left" vertical="center" wrapText="1"/>
    </xf>
    <xf numFmtId="0" fontId="3" fillId="0" borderId="56" xfId="0" applyFont="1" applyBorder="1" applyAlignment="1">
      <alignment horizontal="left" vertical="center" wrapText="1"/>
    </xf>
    <xf numFmtId="0" fontId="3" fillId="0" borderId="35" xfId="0" applyFont="1" applyBorder="1" applyAlignment="1">
      <alignment horizontal="center" vertical="top"/>
    </xf>
    <xf numFmtId="0" fontId="3" fillId="0" borderId="37" xfId="0" applyFont="1" applyBorder="1" applyAlignment="1">
      <alignment horizontal="center" vertical="top"/>
    </xf>
    <xf numFmtId="0" fontId="3" fillId="0" borderId="36"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9" borderId="2" xfId="0" applyFont="1" applyFill="1" applyBorder="1" applyAlignment="1">
      <alignment horizontal="center"/>
    </xf>
    <xf numFmtId="0" fontId="3" fillId="9" borderId="3" xfId="0" applyFont="1" applyFill="1" applyBorder="1" applyAlignment="1">
      <alignment horizontal="center"/>
    </xf>
    <xf numFmtId="0" fontId="3" fillId="8" borderId="2" xfId="0" applyFont="1" applyFill="1" applyBorder="1" applyAlignment="1" applyProtection="1">
      <alignment horizontal="center"/>
      <protection locked="0"/>
    </xf>
    <xf numFmtId="0" fontId="3" fillId="8" borderId="3" xfId="0" applyFont="1" applyFill="1" applyBorder="1" applyAlignment="1" applyProtection="1">
      <alignment horizontal="center"/>
      <protection locked="0"/>
    </xf>
    <xf numFmtId="0" fontId="3" fillId="9" borderId="1" xfId="0" applyFont="1" applyFill="1" applyBorder="1" applyAlignment="1">
      <alignment horizontal="center"/>
    </xf>
    <xf numFmtId="0" fontId="3" fillId="0" borderId="24" xfId="0" applyFont="1" applyBorder="1" applyAlignment="1">
      <alignment wrapText="1"/>
    </xf>
    <xf numFmtId="0" fontId="3" fillId="0" borderId="25" xfId="0" applyFont="1" applyBorder="1" applyAlignment="1">
      <alignment wrapText="1"/>
    </xf>
    <xf numFmtId="0" fontId="3" fillId="0" borderId="26" xfId="0" applyFont="1" applyBorder="1" applyAlignment="1">
      <alignment wrapText="1"/>
    </xf>
    <xf numFmtId="0" fontId="17" fillId="0" borderId="2" xfId="0" applyFont="1" applyBorder="1" applyAlignment="1">
      <alignment wrapText="1"/>
    </xf>
    <xf numFmtId="0" fontId="17" fillId="0" borderId="4" xfId="0" applyFont="1" applyBorder="1" applyAlignment="1">
      <alignment wrapText="1"/>
    </xf>
    <xf numFmtId="0" fontId="17" fillId="0" borderId="3" xfId="0" applyFont="1" applyBorder="1" applyAlignment="1">
      <alignment wrapText="1"/>
    </xf>
    <xf numFmtId="0" fontId="17" fillId="0" borderId="24" xfId="0" applyFont="1" applyBorder="1" applyAlignment="1">
      <alignment wrapText="1"/>
    </xf>
    <xf numFmtId="0" fontId="17" fillId="0" borderId="25" xfId="0" applyFont="1" applyBorder="1" applyAlignment="1">
      <alignment wrapText="1"/>
    </xf>
    <xf numFmtId="0" fontId="17" fillId="0" borderId="26" xfId="0" applyFont="1" applyBorder="1" applyAlignment="1">
      <alignment wrapText="1"/>
    </xf>
    <xf numFmtId="0" fontId="13" fillId="0" borderId="3" xfId="0" applyFont="1" applyBorder="1" applyAlignment="1">
      <alignment wrapText="1"/>
    </xf>
    <xf numFmtId="0" fontId="13" fillId="0" borderId="24" xfId="0" applyFont="1" applyBorder="1" applyAlignment="1">
      <alignment wrapText="1"/>
    </xf>
    <xf numFmtId="0" fontId="13" fillId="0" borderId="25" xfId="0" applyFont="1" applyBorder="1" applyAlignment="1">
      <alignment wrapText="1"/>
    </xf>
    <xf numFmtId="0" fontId="13" fillId="0" borderId="26" xfId="0" applyFont="1" applyBorder="1" applyAlignment="1">
      <alignment wrapText="1"/>
    </xf>
    <xf numFmtId="16" fontId="3" fillId="0" borderId="31" xfId="0" applyNumberFormat="1"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3" fillId="0" borderId="28" xfId="0" applyFont="1" applyBorder="1" applyAlignment="1" applyProtection="1">
      <alignment horizontal="left" wrapText="1"/>
      <protection locked="0"/>
    </xf>
    <xf numFmtId="0" fontId="3" fillId="0" borderId="31" xfId="0" applyFont="1" applyBorder="1" applyAlignment="1" applyProtection="1">
      <alignment horizontal="left" wrapText="1"/>
      <protection locked="0"/>
    </xf>
    <xf numFmtId="0" fontId="13" fillId="0" borderId="2" xfId="0" quotePrefix="1" applyFont="1" applyBorder="1" applyAlignment="1">
      <alignment horizontal="left" wrapText="1" indent="1"/>
    </xf>
    <xf numFmtId="0" fontId="13" fillId="0" borderId="4" xfId="0" quotePrefix="1" applyFont="1" applyBorder="1" applyAlignment="1">
      <alignment horizontal="left" wrapText="1" indent="1"/>
    </xf>
    <xf numFmtId="0" fontId="13" fillId="0" borderId="3" xfId="0" quotePrefix="1" applyFont="1" applyBorder="1" applyAlignment="1">
      <alignment horizontal="left" wrapText="1" indent="1"/>
    </xf>
    <xf numFmtId="0" fontId="0" fillId="0" borderId="35" xfId="0" applyBorder="1" applyAlignment="1">
      <alignment wrapText="1"/>
    </xf>
    <xf numFmtId="0" fontId="0" fillId="0" borderId="5" xfId="0" applyBorder="1" applyAlignment="1">
      <alignment wrapText="1"/>
    </xf>
    <xf numFmtId="0" fontId="0" fillId="0" borderId="36" xfId="0" applyBorder="1" applyAlignment="1">
      <alignment wrapText="1"/>
    </xf>
    <xf numFmtId="0" fontId="1" fillId="0" borderId="7" xfId="0" applyFont="1" applyBorder="1" applyAlignment="1">
      <alignment horizontal="left" wrapText="1"/>
    </xf>
    <xf numFmtId="0" fontId="1" fillId="0" borderId="40" xfId="0" applyFont="1" applyBorder="1" applyAlignment="1">
      <alignment horizontal="left" wrapText="1"/>
    </xf>
    <xf numFmtId="0" fontId="0" fillId="6" borderId="59" xfId="0" applyFill="1" applyBorder="1" applyAlignment="1">
      <alignment horizontal="center"/>
    </xf>
    <xf numFmtId="0" fontId="0" fillId="6" borderId="23" xfId="0" applyFill="1" applyBorder="1" applyAlignment="1">
      <alignment horizontal="center"/>
    </xf>
    <xf numFmtId="0" fontId="3" fillId="8" borderId="53" xfId="0" applyFont="1" applyFill="1" applyBorder="1" applyAlignment="1" applyProtection="1">
      <alignment horizontal="center"/>
      <protection locked="0"/>
    </xf>
    <xf numFmtId="0" fontId="3" fillId="8" borderId="58" xfId="0" applyFont="1" applyFill="1" applyBorder="1" applyAlignment="1" applyProtection="1">
      <alignment horizontal="center"/>
      <protection locked="0"/>
    </xf>
    <xf numFmtId="0" fontId="3" fillId="8" borderId="52" xfId="0" applyFont="1" applyFill="1" applyBorder="1" applyAlignment="1" applyProtection="1">
      <alignment horizontal="center"/>
      <protection locked="0"/>
    </xf>
    <xf numFmtId="0" fontId="3" fillId="0" borderId="67"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8" borderId="24" xfId="0" applyFont="1" applyFill="1" applyBorder="1" applyAlignment="1" applyProtection="1">
      <alignment horizontal="center"/>
      <protection locked="0"/>
    </xf>
    <xf numFmtId="0" fontId="3" fillId="8" borderId="26" xfId="0" applyFont="1" applyFill="1" applyBorder="1" applyAlignment="1" applyProtection="1">
      <alignment horizontal="center"/>
      <protection locked="0"/>
    </xf>
    <xf numFmtId="0" fontId="3" fillId="4" borderId="2" xfId="0" applyFont="1" applyFill="1" applyBorder="1" applyAlignment="1">
      <alignment horizontal="left" wrapText="1"/>
    </xf>
    <xf numFmtId="0" fontId="3" fillId="4" borderId="4" xfId="0" applyFont="1" applyFill="1" applyBorder="1" applyAlignment="1">
      <alignment horizontal="left" wrapText="1"/>
    </xf>
    <xf numFmtId="0" fontId="3" fillId="4" borderId="3" xfId="0" applyFont="1" applyFill="1" applyBorder="1" applyAlignment="1">
      <alignment horizontal="left" wrapText="1"/>
    </xf>
    <xf numFmtId="0" fontId="0" fillId="6" borderId="22" xfId="0" applyFill="1" applyBorder="1" applyAlignment="1">
      <alignment horizontal="center" shrinkToFit="1"/>
    </xf>
    <xf numFmtId="0" fontId="0" fillId="6" borderId="49" xfId="0" applyFill="1" applyBorder="1" applyAlignment="1">
      <alignment horizontal="center" shrinkToFit="1"/>
    </xf>
    <xf numFmtId="0" fontId="0" fillId="6" borderId="22" xfId="0" applyFill="1" applyBorder="1" applyAlignment="1">
      <alignment horizontal="center" wrapText="1" shrinkToFit="1"/>
    </xf>
    <xf numFmtId="0" fontId="0" fillId="6" borderId="49" xfId="0" applyFill="1" applyBorder="1" applyAlignment="1">
      <alignment horizontal="center" wrapText="1" shrinkToFit="1"/>
    </xf>
  </cellXfs>
  <cellStyles count="2">
    <cellStyle name="Normal" xfId="0" builtinId="0"/>
    <cellStyle name="Normal 4" xfId="1" xr:uid="{00000000-0005-0000-0000-000001000000}"/>
  </cellStyles>
  <dxfs count="6">
    <dxf>
      <fill>
        <patternFill>
          <bgColor theme="7"/>
        </patternFill>
      </fill>
    </dxf>
    <dxf>
      <font>
        <color rgb="FFFF0000"/>
      </font>
    </dxf>
    <dxf>
      <font>
        <color theme="0" tint="-0.14996795556505021"/>
      </font>
    </dxf>
    <dxf>
      <font>
        <color rgb="FFFF0000"/>
      </font>
    </dxf>
    <dxf>
      <font>
        <color rgb="FFFF0000"/>
      </font>
      <fill>
        <patternFill>
          <bgColor rgb="FFFFFF00"/>
        </patternFill>
      </fill>
    </dxf>
    <dxf>
      <font>
        <color rgb="FFFF0000"/>
      </font>
    </dxf>
  </dxfs>
  <tableStyles count="0" defaultTableStyle="TableStyleMedium2" defaultPivotStyle="PivotStyleLight16"/>
  <colors>
    <mruColors>
      <color rgb="FF33CC33"/>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990600</xdr:colOff>
          <xdr:row>119</xdr:row>
          <xdr:rowOff>180975</xdr:rowOff>
        </xdr:from>
        <xdr:to>
          <xdr:col>6</xdr:col>
          <xdr:colOff>76200</xdr:colOff>
          <xdr:row>121</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119</xdr:row>
          <xdr:rowOff>180975</xdr:rowOff>
        </xdr:from>
        <xdr:to>
          <xdr:col>7</xdr:col>
          <xdr:colOff>133350</xdr:colOff>
          <xdr:row>121</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K137"/>
  <sheetViews>
    <sheetView showGridLines="0" showRowColHeaders="0" tabSelected="1" topLeftCell="A90" zoomScale="130" zoomScaleNormal="130" zoomScaleSheetLayoutView="100" workbookViewId="0">
      <selection activeCell="D125" sqref="D125"/>
    </sheetView>
  </sheetViews>
  <sheetFormatPr defaultColWidth="9.28515625" defaultRowHeight="15" x14ac:dyDescent="0.25"/>
  <cols>
    <col min="1" max="1" width="3.42578125" customWidth="1"/>
    <col min="2" max="2" width="4.5703125" style="115" customWidth="1"/>
    <col min="3" max="3" width="8.5703125" style="114" customWidth="1"/>
    <col min="4" max="4" width="26.28515625" style="114" customWidth="1"/>
    <col min="5" max="5" width="17.28515625" style="114" customWidth="1"/>
    <col min="6" max="6" width="4.28515625" style="114" customWidth="1"/>
    <col min="7" max="8" width="8.28515625" style="114" customWidth="1"/>
    <col min="9" max="11" width="8.28515625" style="20" customWidth="1"/>
    <col min="12" max="13" width="9.28515625" customWidth="1"/>
  </cols>
  <sheetData>
    <row r="1" spans="2:11" ht="21.75" customHeight="1" x14ac:dyDescent="0.35">
      <c r="B1" s="14"/>
      <c r="E1" s="24" t="s">
        <v>0</v>
      </c>
      <c r="F1" s="14"/>
      <c r="G1" s="14"/>
      <c r="H1" s="14"/>
      <c r="I1" s="14"/>
      <c r="J1" s="14"/>
      <c r="K1" s="14"/>
    </row>
    <row r="2" spans="2:11" ht="12" customHeight="1" x14ac:dyDescent="0.25">
      <c r="B2" s="13"/>
      <c r="E2" s="13" t="s">
        <v>1</v>
      </c>
      <c r="F2" s="13"/>
      <c r="G2" s="13"/>
      <c r="H2" s="13"/>
      <c r="I2" s="13"/>
      <c r="J2" s="13"/>
      <c r="K2" s="15" t="s">
        <v>2</v>
      </c>
    </row>
    <row r="3" spans="2:11" x14ac:dyDescent="0.25">
      <c r="C3" s="19" t="s">
        <v>3</v>
      </c>
      <c r="D3" s="16" t="s">
        <v>136</v>
      </c>
      <c r="E3" s="19" t="s">
        <v>4</v>
      </c>
      <c r="F3" s="213" t="s">
        <v>189</v>
      </c>
      <c r="G3" s="213"/>
      <c r="H3" s="213"/>
      <c r="I3" s="213"/>
      <c r="J3" s="213"/>
      <c r="K3" s="213"/>
    </row>
    <row r="4" spans="2:11" x14ac:dyDescent="0.25">
      <c r="C4" s="19" t="s">
        <v>5</v>
      </c>
      <c r="D4" s="148" t="s">
        <v>190</v>
      </c>
      <c r="E4" s="19" t="s">
        <v>6</v>
      </c>
      <c r="F4" s="214" t="s">
        <v>191</v>
      </c>
      <c r="G4" s="214"/>
      <c r="H4" s="214"/>
      <c r="I4" s="214"/>
      <c r="J4" s="214"/>
      <c r="K4" s="214"/>
    </row>
    <row r="5" spans="2:11" ht="9.75" customHeight="1" x14ac:dyDescent="0.25">
      <c r="C5" s="67"/>
      <c r="F5" s="116"/>
      <c r="G5" s="116"/>
      <c r="H5" s="116"/>
      <c r="I5" s="116"/>
      <c r="J5" s="116"/>
      <c r="K5" s="116"/>
    </row>
    <row r="6" spans="2:11" ht="16.5" customHeight="1" x14ac:dyDescent="0.25">
      <c r="B6" s="67"/>
      <c r="C6" s="23" t="s">
        <v>7</v>
      </c>
      <c r="D6" s="213"/>
      <c r="E6" s="213"/>
      <c r="F6" s="213"/>
      <c r="G6" s="213"/>
      <c r="I6" s="216"/>
      <c r="J6" s="216"/>
      <c r="K6" s="114"/>
    </row>
    <row r="7" spans="2:11" ht="12.75" customHeight="1" x14ac:dyDescent="0.25">
      <c r="B7" s="20"/>
      <c r="D7" s="215" t="s">
        <v>8</v>
      </c>
      <c r="E7" s="215"/>
      <c r="F7" s="215"/>
      <c r="G7" s="161"/>
      <c r="I7" s="215" t="s">
        <v>9</v>
      </c>
      <c r="J7" s="215"/>
      <c r="K7" s="161"/>
    </row>
    <row r="8" spans="2:11" ht="17.25" customHeight="1" x14ac:dyDescent="0.25">
      <c r="B8" s="22" t="s">
        <v>10</v>
      </c>
      <c r="C8" s="21"/>
      <c r="D8" s="21"/>
      <c r="E8" s="21"/>
      <c r="F8" s="21"/>
      <c r="G8" s="21"/>
      <c r="H8" s="21"/>
      <c r="I8" s="21"/>
      <c r="J8" s="21"/>
      <c r="K8" s="21"/>
    </row>
    <row r="9" spans="2:11" ht="15.75" thickBot="1" x14ac:dyDescent="0.3">
      <c r="B9" s="94" t="s">
        <v>11</v>
      </c>
      <c r="C9" s="17"/>
      <c r="D9" s="17"/>
      <c r="E9" s="17"/>
      <c r="F9" s="17"/>
      <c r="G9" s="17"/>
      <c r="H9" s="17"/>
      <c r="I9" s="17"/>
    </row>
    <row r="10" spans="2:11" x14ac:dyDescent="0.25">
      <c r="B10" s="28" t="s">
        <v>12</v>
      </c>
      <c r="C10" s="29"/>
      <c r="D10" s="29"/>
      <c r="E10" s="29"/>
      <c r="F10" s="29"/>
      <c r="G10" s="29"/>
      <c r="H10" s="29"/>
      <c r="I10" s="29"/>
      <c r="J10" s="29"/>
      <c r="K10" s="30"/>
    </row>
    <row r="11" spans="2:11" ht="15" customHeight="1" x14ac:dyDescent="0.25">
      <c r="B11" s="31">
        <v>1</v>
      </c>
      <c r="C11" s="204" t="s">
        <v>13</v>
      </c>
      <c r="D11" s="205"/>
      <c r="E11" s="205"/>
      <c r="F11" s="205"/>
      <c r="G11" s="205"/>
      <c r="H11" s="205"/>
      <c r="I11" s="205"/>
      <c r="J11" s="206"/>
      <c r="K11" s="32">
        <v>0.125</v>
      </c>
    </row>
    <row r="12" spans="2:11" ht="15" customHeight="1" x14ac:dyDescent="0.25">
      <c r="B12" s="33">
        <v>2</v>
      </c>
      <c r="C12" s="204" t="s">
        <v>14</v>
      </c>
      <c r="D12" s="205"/>
      <c r="E12" s="205"/>
      <c r="F12" s="205"/>
      <c r="G12" s="205"/>
      <c r="H12" s="205"/>
      <c r="I12" s="205"/>
      <c r="J12" s="206"/>
      <c r="K12" s="32">
        <v>0.125</v>
      </c>
    </row>
    <row r="13" spans="2:11" x14ac:dyDescent="0.25">
      <c r="B13" s="31">
        <v>3</v>
      </c>
      <c r="C13" s="204" t="s">
        <v>15</v>
      </c>
      <c r="D13" s="205"/>
      <c r="E13" s="205"/>
      <c r="F13" s="205"/>
      <c r="G13" s="205"/>
      <c r="H13" s="205"/>
      <c r="I13" s="205"/>
      <c r="J13" s="206"/>
      <c r="K13" s="32"/>
    </row>
    <row r="14" spans="2:11" ht="15.75" thickBot="1" x14ac:dyDescent="0.3">
      <c r="B14" s="34">
        <v>4</v>
      </c>
      <c r="C14" s="207" t="s">
        <v>16</v>
      </c>
      <c r="D14" s="208"/>
      <c r="E14" s="208"/>
      <c r="F14" s="208"/>
      <c r="G14" s="208"/>
      <c r="H14" s="208"/>
      <c r="I14" s="208">
        <f>SUM(I11:I13)</f>
        <v>0</v>
      </c>
      <c r="J14" s="209"/>
      <c r="K14" s="35">
        <f>IF(AND(K11="",K12="",K13=""),"",SUM(K11:K13))</f>
        <v>0.25</v>
      </c>
    </row>
    <row r="15" spans="2:11" x14ac:dyDescent="0.25">
      <c r="B15" s="36" t="s">
        <v>17</v>
      </c>
      <c r="C15" s="37"/>
      <c r="D15" s="37"/>
      <c r="E15" s="37"/>
      <c r="F15" s="37"/>
      <c r="G15" s="37"/>
      <c r="H15" s="37"/>
      <c r="I15" s="38"/>
      <c r="J15" s="39" t="s">
        <v>18</v>
      </c>
      <c r="K15" s="68" t="s">
        <v>19</v>
      </c>
    </row>
    <row r="16" spans="2:11" ht="15" customHeight="1" x14ac:dyDescent="0.25">
      <c r="B16" s="31">
        <v>5</v>
      </c>
      <c r="C16" s="210" t="s">
        <v>20</v>
      </c>
      <c r="D16" s="211"/>
      <c r="E16" s="211"/>
      <c r="F16" s="211"/>
      <c r="G16" s="211"/>
      <c r="H16" s="211"/>
      <c r="I16" s="212"/>
      <c r="J16" s="10">
        <f>IF($D$3="","",INDEX('Data Sheet - To Be Hidden'!$A$3:$G$52,MATCH($D$3,'Data Sheet - To Be Hidden'!$A$3:$A$52,0),3))</f>
        <v>2</v>
      </c>
      <c r="K16" s="40"/>
    </row>
    <row r="17" spans="2:11" x14ac:dyDescent="0.25">
      <c r="B17" s="31">
        <v>6</v>
      </c>
      <c r="C17" s="210" t="s">
        <v>21</v>
      </c>
      <c r="D17" s="211"/>
      <c r="E17" s="211"/>
      <c r="F17" s="211"/>
      <c r="G17" s="211"/>
      <c r="H17" s="211"/>
      <c r="I17" s="212"/>
      <c r="J17" s="10">
        <f>IF($D$3="","",INDEX('Data Sheet - To Be Hidden'!$A$3:$G$52,MATCH($D$3,'Data Sheet - To Be Hidden'!$A$3:$A$52,0),4))</f>
        <v>38</v>
      </c>
      <c r="K17" s="32"/>
    </row>
    <row r="18" spans="2:11" x14ac:dyDescent="0.25">
      <c r="B18" s="31">
        <v>7</v>
      </c>
      <c r="C18" s="210" t="s">
        <v>22</v>
      </c>
      <c r="D18" s="211"/>
      <c r="E18" s="211"/>
      <c r="F18" s="211"/>
      <c r="G18" s="211"/>
      <c r="H18" s="211"/>
      <c r="I18" s="212"/>
      <c r="J18" s="10">
        <f>IF($D$3="","",INDEX('Data Sheet - To Be Hidden'!$A$3:$G$52,MATCH($D$3,'Data Sheet - To Be Hidden'!$A$3:$A$52,0),5))</f>
        <v>9</v>
      </c>
      <c r="K18" s="32"/>
    </row>
    <row r="19" spans="2:11" x14ac:dyDescent="0.25">
      <c r="B19" s="31">
        <v>8</v>
      </c>
      <c r="C19" s="210" t="s">
        <v>23</v>
      </c>
      <c r="D19" s="211"/>
      <c r="E19" s="211"/>
      <c r="F19" s="211"/>
      <c r="G19" s="211"/>
      <c r="H19" s="211"/>
      <c r="I19" s="212"/>
      <c r="J19" s="10">
        <f>IF($D$3="","",INDEX('Data Sheet - To Be Hidden'!$A$3:$G$52,MATCH($D$3,'Data Sheet - To Be Hidden'!$A$3:$A$52,0),6))</f>
        <v>1</v>
      </c>
      <c r="K19" s="32"/>
    </row>
    <row r="20" spans="2:11" x14ac:dyDescent="0.25">
      <c r="B20" s="31">
        <v>9</v>
      </c>
      <c r="C20" s="210" t="s">
        <v>24</v>
      </c>
      <c r="D20" s="211"/>
      <c r="E20" s="211"/>
      <c r="F20" s="211"/>
      <c r="G20" s="211"/>
      <c r="H20" s="211"/>
      <c r="I20" s="212"/>
      <c r="J20" s="10">
        <f>IF($D$3="","",INDEX('Data Sheet - To Be Hidden'!$A$3:$G$52,MATCH($D$3,'Data Sheet - To Be Hidden'!$A$3:$A$52,0),7))</f>
        <v>6</v>
      </c>
      <c r="K20" s="32"/>
    </row>
    <row r="21" spans="2:11" x14ac:dyDescent="0.25">
      <c r="B21" s="31">
        <v>10</v>
      </c>
      <c r="C21" s="232" t="s">
        <v>25</v>
      </c>
      <c r="D21" s="233"/>
      <c r="E21" s="233"/>
      <c r="F21" s="233"/>
      <c r="G21" s="233"/>
      <c r="H21" s="233"/>
      <c r="I21" s="234"/>
      <c r="J21" s="11">
        <f>IF($D$3="","",SUM(J16:J20))</f>
        <v>56</v>
      </c>
      <c r="K21" s="41" t="str">
        <f>IF(AND(K16="",K17="",K18="",K19="",K20=""),"",SUM(K16:K20))</f>
        <v/>
      </c>
    </row>
    <row r="22" spans="2:11" ht="15.75" customHeight="1" thickBot="1" x14ac:dyDescent="0.3">
      <c r="B22" s="97">
        <v>11</v>
      </c>
      <c r="C22" s="106" t="s">
        <v>26</v>
      </c>
      <c r="D22" s="98"/>
      <c r="E22" s="98"/>
      <c r="F22" s="98"/>
      <c r="G22" s="98"/>
      <c r="H22" s="98"/>
      <c r="I22" s="98"/>
      <c r="J22" s="100"/>
      <c r="K22" s="99">
        <f>IF($D$3="","",INDEX('Data Sheet - To Be Hidden'!$A$3:$G$52,MATCH($D$3,'Data Sheet - To Be Hidden'!$A$3:$A$52,0),2))</f>
        <v>51</v>
      </c>
    </row>
    <row r="23" spans="2:11" ht="15.75" customHeight="1" x14ac:dyDescent="0.25">
      <c r="B23" s="36" t="s">
        <v>27</v>
      </c>
      <c r="C23" s="75"/>
      <c r="D23" s="75"/>
      <c r="E23" s="75"/>
      <c r="F23" s="75"/>
      <c r="G23" s="75"/>
      <c r="H23" s="75"/>
      <c r="I23" s="75"/>
      <c r="J23" s="72" t="s">
        <v>28</v>
      </c>
      <c r="K23" s="73">
        <f>IFERROR(CEILING(($K$22*0.07),0.5),"")</f>
        <v>4</v>
      </c>
    </row>
    <row r="24" spans="2:11" ht="15.75" customHeight="1" x14ac:dyDescent="0.25">
      <c r="B24" s="249">
        <v>12</v>
      </c>
      <c r="C24" s="246" t="s">
        <v>29</v>
      </c>
      <c r="D24" s="247"/>
      <c r="E24" s="247"/>
      <c r="F24" s="247"/>
      <c r="G24" s="247"/>
      <c r="H24" s="247"/>
      <c r="I24" s="247"/>
      <c r="J24" s="248"/>
      <c r="K24" s="251">
        <v>4</v>
      </c>
    </row>
    <row r="25" spans="2:11" ht="11.25" customHeight="1" thickBot="1" x14ac:dyDescent="0.3">
      <c r="B25" s="250"/>
      <c r="C25" s="107" t="s">
        <v>30</v>
      </c>
      <c r="D25" s="108"/>
      <c r="E25" s="108"/>
      <c r="F25" s="108"/>
      <c r="G25" s="108"/>
      <c r="H25" s="108"/>
      <c r="I25" s="108"/>
      <c r="J25" s="109" t="s">
        <v>31</v>
      </c>
      <c r="K25" s="252"/>
    </row>
    <row r="26" spans="2:11" x14ac:dyDescent="0.25">
      <c r="B26" s="95" t="s">
        <v>32</v>
      </c>
      <c r="C26" s="96"/>
      <c r="D26" s="96"/>
      <c r="E26" s="96"/>
      <c r="F26" s="75"/>
      <c r="G26" s="75"/>
      <c r="H26" s="75"/>
      <c r="I26" s="75"/>
      <c r="J26" s="117"/>
      <c r="K26" s="118"/>
    </row>
    <row r="27" spans="2:11" ht="27.75" customHeight="1" x14ac:dyDescent="0.25">
      <c r="B27" s="235" t="s">
        <v>33</v>
      </c>
      <c r="C27" s="236"/>
      <c r="D27" s="236"/>
      <c r="E27" s="237"/>
      <c r="F27" s="244" t="s">
        <v>34</v>
      </c>
      <c r="G27" s="245"/>
      <c r="H27" s="238" t="s">
        <v>35</v>
      </c>
      <c r="I27" s="238"/>
      <c r="J27" s="238" t="s">
        <v>36</v>
      </c>
      <c r="K27" s="239"/>
    </row>
    <row r="28" spans="2:11" ht="15" customHeight="1" x14ac:dyDescent="0.25">
      <c r="B28" s="119">
        <v>13</v>
      </c>
      <c r="C28" s="89" t="s">
        <v>37</v>
      </c>
      <c r="D28" s="120"/>
      <c r="E28" s="121"/>
      <c r="F28" s="240"/>
      <c r="G28" s="241"/>
      <c r="H28" s="240"/>
      <c r="I28" s="241"/>
      <c r="J28" s="242"/>
      <c r="K28" s="243"/>
    </row>
    <row r="29" spans="2:11" ht="15" customHeight="1" x14ac:dyDescent="0.25">
      <c r="B29" s="119"/>
      <c r="C29" s="89" t="s">
        <v>38</v>
      </c>
      <c r="D29" s="120"/>
      <c r="E29" s="121"/>
      <c r="F29" s="253"/>
      <c r="G29" s="254"/>
      <c r="H29" s="257"/>
      <c r="I29" s="257"/>
      <c r="J29" s="242"/>
      <c r="K29" s="243"/>
    </row>
    <row r="30" spans="2:11" ht="15" customHeight="1" x14ac:dyDescent="0.25">
      <c r="B30" s="122">
        <f>B28+1</f>
        <v>14</v>
      </c>
      <c r="C30" s="90" t="s">
        <v>39</v>
      </c>
      <c r="D30" s="123"/>
      <c r="E30" s="124"/>
      <c r="F30" s="255"/>
      <c r="G30" s="256"/>
      <c r="H30" s="202"/>
      <c r="I30" s="202"/>
      <c r="J30" s="202"/>
      <c r="K30" s="203"/>
    </row>
    <row r="31" spans="2:11" ht="15" customHeight="1" x14ac:dyDescent="0.25">
      <c r="B31" s="125"/>
      <c r="C31" s="91" t="s">
        <v>40</v>
      </c>
      <c r="D31" s="126"/>
      <c r="E31" s="127"/>
      <c r="F31" s="255"/>
      <c r="G31" s="256"/>
      <c r="H31" s="289"/>
      <c r="I31" s="289"/>
      <c r="J31" s="202"/>
      <c r="K31" s="203"/>
    </row>
    <row r="32" spans="2:11" ht="24" customHeight="1" x14ac:dyDescent="0.25">
      <c r="B32" s="128">
        <f>B30+1</f>
        <v>15</v>
      </c>
      <c r="C32" s="295" t="s">
        <v>41</v>
      </c>
      <c r="D32" s="296"/>
      <c r="E32" s="297"/>
      <c r="F32" s="253"/>
      <c r="G32" s="254"/>
      <c r="H32" s="159"/>
      <c r="I32" s="101" t="s">
        <v>42</v>
      </c>
      <c r="J32" s="230"/>
      <c r="K32" s="231"/>
    </row>
    <row r="33" spans="2:11" ht="15" customHeight="1" x14ac:dyDescent="0.25">
      <c r="B33" s="122">
        <f>B32+1</f>
        <v>16</v>
      </c>
      <c r="C33" s="90" t="s">
        <v>43</v>
      </c>
      <c r="D33" s="123"/>
      <c r="E33" s="124"/>
      <c r="F33" s="255"/>
      <c r="G33" s="256"/>
      <c r="H33" s="255"/>
      <c r="I33" s="256"/>
      <c r="J33" s="202"/>
      <c r="K33" s="203"/>
    </row>
    <row r="34" spans="2:11" ht="15" customHeight="1" x14ac:dyDescent="0.25">
      <c r="B34" s="119">
        <f>B33+1</f>
        <v>17</v>
      </c>
      <c r="C34" s="89" t="s">
        <v>44</v>
      </c>
      <c r="D34" s="120"/>
      <c r="E34" s="121"/>
      <c r="F34" s="240"/>
      <c r="G34" s="241"/>
      <c r="H34" s="242"/>
      <c r="I34" s="242"/>
      <c r="J34" s="242"/>
      <c r="K34" s="243"/>
    </row>
    <row r="35" spans="2:11" ht="15.75" customHeight="1" thickBot="1" x14ac:dyDescent="0.3">
      <c r="B35" s="129">
        <f>B34+1</f>
        <v>18</v>
      </c>
      <c r="C35" s="92" t="s">
        <v>45</v>
      </c>
      <c r="D35" s="130"/>
      <c r="E35" s="131"/>
      <c r="F35" s="293"/>
      <c r="G35" s="294"/>
      <c r="H35" s="287"/>
      <c r="I35" s="287"/>
      <c r="J35" s="287"/>
      <c r="K35" s="288"/>
    </row>
    <row r="36" spans="2:11" ht="15" customHeight="1" x14ac:dyDescent="0.25">
      <c r="B36" s="42" t="s">
        <v>46</v>
      </c>
      <c r="C36" s="82"/>
      <c r="D36" s="82"/>
      <c r="E36" s="82"/>
      <c r="F36" s="82"/>
      <c r="G36" s="82"/>
      <c r="H36" s="82"/>
      <c r="I36" s="82"/>
      <c r="J36" s="82"/>
      <c r="K36" s="83"/>
    </row>
    <row r="37" spans="2:11" x14ac:dyDescent="0.25">
      <c r="B37" s="78">
        <f>B35+1</f>
        <v>19</v>
      </c>
      <c r="C37" s="76" t="s">
        <v>47</v>
      </c>
      <c r="D37" s="77"/>
      <c r="E37" s="77"/>
      <c r="F37" s="77"/>
      <c r="G37" s="77"/>
      <c r="H37" s="132"/>
      <c r="I37" s="132"/>
      <c r="J37" s="132"/>
      <c r="K37" s="32"/>
    </row>
    <row r="38" spans="2:11" ht="15" customHeight="1" x14ac:dyDescent="0.25">
      <c r="B38" s="79">
        <f>B37+1</f>
        <v>20</v>
      </c>
      <c r="C38" s="76" t="s">
        <v>48</v>
      </c>
      <c r="D38" s="77"/>
      <c r="E38" s="77"/>
      <c r="F38" s="77"/>
      <c r="G38" s="77"/>
      <c r="H38" s="153"/>
      <c r="I38" s="132"/>
      <c r="J38" s="132"/>
      <c r="K38" s="32"/>
    </row>
    <row r="39" spans="2:11" ht="15" customHeight="1" x14ac:dyDescent="0.25">
      <c r="B39" s="79">
        <f>B38+1</f>
        <v>21</v>
      </c>
      <c r="C39" s="76" t="s">
        <v>49</v>
      </c>
      <c r="D39" s="77"/>
      <c r="E39" s="77"/>
      <c r="F39" s="77"/>
      <c r="G39" s="77"/>
      <c r="H39" s="153"/>
      <c r="I39" s="132"/>
      <c r="J39" s="132"/>
      <c r="K39" s="32"/>
    </row>
    <row r="40" spans="2:11" ht="15" customHeight="1" x14ac:dyDescent="0.25">
      <c r="B40" s="79">
        <f>B39+1</f>
        <v>22</v>
      </c>
      <c r="C40" s="76" t="s">
        <v>50</v>
      </c>
      <c r="D40" s="77"/>
      <c r="E40" s="77"/>
      <c r="F40" s="77"/>
      <c r="G40" s="77"/>
      <c r="H40" s="132"/>
      <c r="I40" s="132"/>
      <c r="J40" s="132"/>
      <c r="K40" s="32"/>
    </row>
    <row r="41" spans="2:11" ht="15.75" customHeight="1" thickBot="1" x14ac:dyDescent="0.3">
      <c r="B41" s="80">
        <f>B40+1</f>
        <v>23</v>
      </c>
      <c r="C41" s="81" t="s">
        <v>51</v>
      </c>
      <c r="D41" s="84"/>
      <c r="E41" s="84"/>
      <c r="F41" s="84"/>
      <c r="G41" s="84"/>
      <c r="H41" s="133"/>
      <c r="I41" s="133"/>
      <c r="J41" s="133"/>
      <c r="K41" s="88"/>
    </row>
    <row r="42" spans="2:11" x14ac:dyDescent="0.25">
      <c r="B42" s="69" t="s">
        <v>52</v>
      </c>
      <c r="C42" s="70"/>
      <c r="D42" s="70"/>
      <c r="E42" s="70"/>
      <c r="F42" s="71"/>
      <c r="G42" s="298" t="s">
        <v>53</v>
      </c>
      <c r="H42" s="300" t="s">
        <v>54</v>
      </c>
      <c r="I42" s="300" t="s">
        <v>55</v>
      </c>
      <c r="J42" s="300" t="s">
        <v>56</v>
      </c>
      <c r="K42" s="285" t="s">
        <v>57</v>
      </c>
    </row>
    <row r="43" spans="2:11" x14ac:dyDescent="0.25">
      <c r="B43" s="74" t="s">
        <v>58</v>
      </c>
      <c r="C43" s="93"/>
      <c r="D43" s="93"/>
      <c r="E43" s="93"/>
      <c r="F43" s="102"/>
      <c r="G43" s="299"/>
      <c r="H43" s="301"/>
      <c r="I43" s="301"/>
      <c r="J43" s="301"/>
      <c r="K43" s="286"/>
    </row>
    <row r="44" spans="2:11" ht="15" customHeight="1" x14ac:dyDescent="0.25">
      <c r="B44" s="43">
        <f>B41+1</f>
        <v>24</v>
      </c>
      <c r="C44" s="144" t="s">
        <v>37</v>
      </c>
      <c r="D44" s="155"/>
      <c r="E44" s="103" t="s">
        <v>59</v>
      </c>
      <c r="F44" s="104">
        <f>IFERROR(ROUNDUP(K23/2,0),"")</f>
        <v>2</v>
      </c>
      <c r="G44" s="18">
        <f>F28+H28+J28</f>
        <v>0</v>
      </c>
      <c r="H44" s="2">
        <f>IFERROR(IF(G44&lt;Min,G44,Min),"")</f>
        <v>0</v>
      </c>
      <c r="I44" s="2">
        <f>G44-H44</f>
        <v>0</v>
      </c>
      <c r="J44" s="2">
        <v>1.5</v>
      </c>
      <c r="K44" s="44">
        <f>IFERROR(J44*I44,"")</f>
        <v>0</v>
      </c>
    </row>
    <row r="45" spans="2:11" ht="15" customHeight="1" x14ac:dyDescent="0.25">
      <c r="B45" s="31">
        <f>B44+1</f>
        <v>25</v>
      </c>
      <c r="C45" s="144" t="s">
        <v>39</v>
      </c>
      <c r="D45" s="155"/>
      <c r="E45" s="155"/>
      <c r="F45" s="156"/>
      <c r="G45" s="18">
        <f>F30+H30+J30</f>
        <v>0</v>
      </c>
      <c r="H45" s="2">
        <f>IFERROR(IF(G44&gt;=Min,0,IF((G44+G45)&lt;=Min,G45,Min-G44)),"")</f>
        <v>0</v>
      </c>
      <c r="I45" s="2">
        <f>G45-H45</f>
        <v>0</v>
      </c>
      <c r="J45" s="2">
        <v>1</v>
      </c>
      <c r="K45" s="44">
        <f t="shared" ref="K45:K51" si="0">IFERROR(J45*I45,"")</f>
        <v>0</v>
      </c>
    </row>
    <row r="46" spans="2:11" x14ac:dyDescent="0.25">
      <c r="B46" s="31">
        <f t="shared" ref="B46:B52" si="1">B45+1</f>
        <v>26</v>
      </c>
      <c r="C46" s="144" t="s">
        <v>60</v>
      </c>
      <c r="D46" s="155"/>
      <c r="E46" s="155"/>
      <c r="F46" s="156"/>
      <c r="G46" s="18">
        <f>H32+J32</f>
        <v>0</v>
      </c>
      <c r="H46" s="2">
        <f>IFERROR(IF(OR(G44&gt;=Min,G44+G45&gt;=Min),0,IF((G44+G45+G46)&lt;=Min,G46,Min-G44-G45)),"")</f>
        <v>0</v>
      </c>
      <c r="I46" s="2">
        <f>G46-H46</f>
        <v>0</v>
      </c>
      <c r="J46" s="2">
        <v>1.5</v>
      </c>
      <c r="K46" s="44">
        <f t="shared" si="0"/>
        <v>0</v>
      </c>
    </row>
    <row r="47" spans="2:11" ht="15" customHeight="1" x14ac:dyDescent="0.25">
      <c r="B47" s="31">
        <f t="shared" si="1"/>
        <v>27</v>
      </c>
      <c r="C47" s="144" t="s">
        <v>61</v>
      </c>
      <c r="D47" s="155"/>
      <c r="E47" s="155"/>
      <c r="F47" s="156"/>
      <c r="G47" s="18">
        <f>F33+H33+J33</f>
        <v>0</v>
      </c>
      <c r="H47" s="2">
        <f>IFERROR(IF(OR(G44&gt;=Min,G44+G45&gt;=Min,G44+G45+G46&gt;=Min),0,IF((G44+G45+G46+G47*0.5)&lt;=Min,G47,Min-G44-G45-G46)),"")</f>
        <v>0</v>
      </c>
      <c r="I47" s="2">
        <f>G47-H47</f>
        <v>0</v>
      </c>
      <c r="J47" s="2">
        <v>0.5</v>
      </c>
      <c r="K47" s="44">
        <f t="shared" si="0"/>
        <v>0</v>
      </c>
    </row>
    <row r="48" spans="2:11" ht="15" customHeight="1" x14ac:dyDescent="0.25">
      <c r="B48" s="31">
        <f t="shared" si="1"/>
        <v>28</v>
      </c>
      <c r="C48" s="144" t="s">
        <v>62</v>
      </c>
      <c r="D48" s="25"/>
      <c r="E48" s="25"/>
      <c r="F48" s="25"/>
      <c r="G48" s="25"/>
      <c r="H48" s="105"/>
      <c r="I48" s="2">
        <f>J29</f>
        <v>0</v>
      </c>
      <c r="J48" s="2">
        <v>0.5</v>
      </c>
      <c r="K48" s="44">
        <f>IFERROR(J48*I48,"")</f>
        <v>0</v>
      </c>
    </row>
    <row r="49" spans="2:11" ht="15.75" customHeight="1" x14ac:dyDescent="0.25">
      <c r="B49" s="31">
        <f t="shared" si="1"/>
        <v>29</v>
      </c>
      <c r="C49" s="144" t="s">
        <v>63</v>
      </c>
      <c r="D49" s="25"/>
      <c r="E49" s="25"/>
      <c r="F49" s="25"/>
      <c r="G49" s="25"/>
      <c r="H49" s="145"/>
      <c r="I49" s="2">
        <f>F31+H31+J31</f>
        <v>0</v>
      </c>
      <c r="J49" s="2">
        <v>0.5</v>
      </c>
      <c r="K49" s="44">
        <f t="shared" si="0"/>
        <v>0</v>
      </c>
    </row>
    <row r="50" spans="2:11" ht="15" customHeight="1" x14ac:dyDescent="0.25">
      <c r="B50" s="31">
        <f t="shared" si="1"/>
        <v>30</v>
      </c>
      <c r="C50" s="144" t="s">
        <v>47</v>
      </c>
      <c r="D50" s="25"/>
      <c r="E50" s="25"/>
      <c r="F50" s="25"/>
      <c r="G50" s="25"/>
      <c r="H50" s="145"/>
      <c r="I50" s="2">
        <f>K37</f>
        <v>0</v>
      </c>
      <c r="J50" s="2">
        <v>0.5</v>
      </c>
      <c r="K50" s="44">
        <f t="shared" si="0"/>
        <v>0</v>
      </c>
    </row>
    <row r="51" spans="2:11" x14ac:dyDescent="0.25">
      <c r="B51" s="31">
        <f t="shared" si="1"/>
        <v>31</v>
      </c>
      <c r="C51" s="144" t="s">
        <v>64</v>
      </c>
      <c r="D51" s="25"/>
      <c r="E51" s="25"/>
      <c r="F51" s="25"/>
      <c r="G51" s="25"/>
      <c r="H51" s="145"/>
      <c r="I51" s="2">
        <f>F34+H34+J34</f>
        <v>0</v>
      </c>
      <c r="J51" s="2">
        <v>0.5</v>
      </c>
      <c r="K51" s="44">
        <f t="shared" si="0"/>
        <v>0</v>
      </c>
    </row>
    <row r="52" spans="2:11" ht="15.75" thickBot="1" x14ac:dyDescent="0.3">
      <c r="B52" s="34">
        <f t="shared" si="1"/>
        <v>32</v>
      </c>
      <c r="C52" s="85" t="s">
        <v>65</v>
      </c>
      <c r="D52" s="86"/>
      <c r="E52" s="86"/>
      <c r="F52" s="86"/>
      <c r="G52" s="86"/>
      <c r="H52" s="87"/>
      <c r="I52" s="53">
        <f>F35+H35+J35</f>
        <v>0</v>
      </c>
      <c r="J52" s="53">
        <v>0.25</v>
      </c>
      <c r="K52" s="54">
        <f>IFERROR(J52*I52,"")</f>
        <v>0</v>
      </c>
    </row>
    <row r="53" spans="2:11" ht="25.5" customHeight="1" thickBot="1" x14ac:dyDescent="0.4">
      <c r="B53" s="217" t="s">
        <v>66</v>
      </c>
      <c r="C53" s="217"/>
      <c r="D53" s="217"/>
      <c r="E53" s="217"/>
      <c r="F53" s="217"/>
      <c r="G53" s="217"/>
      <c r="H53" s="217"/>
      <c r="I53" s="217"/>
      <c r="J53" s="217"/>
      <c r="K53" s="217"/>
    </row>
    <row r="54" spans="2:11" ht="34.5" customHeight="1" x14ac:dyDescent="0.25">
      <c r="B54" s="218" t="s">
        <v>67</v>
      </c>
      <c r="C54" s="219"/>
      <c r="D54" s="219"/>
      <c r="E54" s="219"/>
      <c r="F54" s="219"/>
      <c r="G54" s="219"/>
      <c r="H54" s="219"/>
      <c r="I54" s="219"/>
      <c r="J54" s="219"/>
      <c r="K54" s="220"/>
    </row>
    <row r="55" spans="2:11" ht="102" customHeight="1" x14ac:dyDescent="0.25">
      <c r="B55" s="221"/>
      <c r="C55" s="222"/>
      <c r="D55" s="222"/>
      <c r="E55" s="222"/>
      <c r="F55" s="222"/>
      <c r="G55" s="222"/>
      <c r="H55" s="222"/>
      <c r="I55" s="222"/>
      <c r="J55" s="222"/>
      <c r="K55" s="223"/>
    </row>
    <row r="56" spans="2:11" ht="102" customHeight="1" x14ac:dyDescent="0.25">
      <c r="B56" s="224"/>
      <c r="C56" s="225"/>
      <c r="D56" s="225"/>
      <c r="E56" s="225"/>
      <c r="F56" s="225"/>
      <c r="G56" s="225"/>
      <c r="H56" s="225"/>
      <c r="I56" s="225"/>
      <c r="J56" s="225"/>
      <c r="K56" s="226"/>
    </row>
    <row r="57" spans="2:11" ht="102" customHeight="1" x14ac:dyDescent="0.25">
      <c r="B57" s="224"/>
      <c r="C57" s="225"/>
      <c r="D57" s="225"/>
      <c r="E57" s="225"/>
      <c r="F57" s="225"/>
      <c r="G57" s="225"/>
      <c r="H57" s="225"/>
      <c r="I57" s="225"/>
      <c r="J57" s="225"/>
      <c r="K57" s="226"/>
    </row>
    <row r="58" spans="2:11" ht="102" customHeight="1" thickBot="1" x14ac:dyDescent="0.3">
      <c r="B58" s="227"/>
      <c r="C58" s="228"/>
      <c r="D58" s="228"/>
      <c r="E58" s="228"/>
      <c r="F58" s="228"/>
      <c r="G58" s="228"/>
      <c r="H58" s="228"/>
      <c r="I58" s="228"/>
      <c r="J58" s="228"/>
      <c r="K58" s="229"/>
    </row>
    <row r="59" spans="2:11" x14ac:dyDescent="0.25">
      <c r="B59" s="45" t="s">
        <v>68</v>
      </c>
      <c r="C59" s="46"/>
      <c r="D59" s="46"/>
      <c r="E59" s="46"/>
      <c r="F59" s="46"/>
      <c r="G59" s="46"/>
      <c r="H59" s="47"/>
      <c r="I59" s="48" t="s">
        <v>69</v>
      </c>
      <c r="J59" s="48" t="s">
        <v>56</v>
      </c>
      <c r="K59" s="49" t="s">
        <v>57</v>
      </c>
    </row>
    <row r="60" spans="2:11" ht="15" customHeight="1" x14ac:dyDescent="0.25">
      <c r="B60" s="31">
        <f>B52+1</f>
        <v>33</v>
      </c>
      <c r="C60" s="195" t="s">
        <v>70</v>
      </c>
      <c r="D60" s="196"/>
      <c r="E60" s="196"/>
      <c r="F60" s="196"/>
      <c r="G60" s="196"/>
      <c r="H60" s="197"/>
      <c r="I60" s="110"/>
      <c r="J60" s="12" t="s">
        <v>71</v>
      </c>
      <c r="K60" s="50" t="s">
        <v>71</v>
      </c>
    </row>
    <row r="61" spans="2:11" ht="15" customHeight="1" x14ac:dyDescent="0.25">
      <c r="B61" s="31">
        <f>B60+1</f>
        <v>34</v>
      </c>
      <c r="C61" s="195" t="s">
        <v>72</v>
      </c>
      <c r="D61" s="196"/>
      <c r="E61" s="196"/>
      <c r="F61" s="196"/>
      <c r="G61" s="196"/>
      <c r="H61" s="197"/>
      <c r="I61" s="110"/>
      <c r="J61" s="2">
        <v>2</v>
      </c>
      <c r="K61" s="44">
        <f>I61*J61</f>
        <v>0</v>
      </c>
    </row>
    <row r="62" spans="2:11" ht="15" customHeight="1" x14ac:dyDescent="0.25">
      <c r="B62" s="31">
        <f>B61+1</f>
        <v>35</v>
      </c>
      <c r="C62" s="195" t="s">
        <v>73</v>
      </c>
      <c r="D62" s="196"/>
      <c r="E62" s="196"/>
      <c r="F62" s="196"/>
      <c r="G62" s="196"/>
      <c r="H62" s="197"/>
      <c r="I62" s="110"/>
      <c r="J62" s="2">
        <v>1</v>
      </c>
      <c r="K62" s="44">
        <f>I62*J62</f>
        <v>0</v>
      </c>
    </row>
    <row r="63" spans="2:11" ht="15" customHeight="1" thickBot="1" x14ac:dyDescent="0.3">
      <c r="B63" s="34">
        <f>B62+1</f>
        <v>36</v>
      </c>
      <c r="C63" s="268" t="s">
        <v>74</v>
      </c>
      <c r="D63" s="269"/>
      <c r="E63" s="269"/>
      <c r="F63" s="269"/>
      <c r="G63" s="269"/>
      <c r="H63" s="270"/>
      <c r="I63" s="111"/>
      <c r="J63" s="51" t="s">
        <v>71</v>
      </c>
      <c r="K63" s="35" t="s">
        <v>71</v>
      </c>
    </row>
    <row r="64" spans="2:11" x14ac:dyDescent="0.25">
      <c r="B64" s="45" t="s">
        <v>75</v>
      </c>
      <c r="C64" s="46"/>
      <c r="D64" s="46"/>
      <c r="E64" s="46"/>
      <c r="F64" s="46"/>
      <c r="G64" s="46"/>
      <c r="H64" s="47"/>
      <c r="I64" s="48" t="s">
        <v>69</v>
      </c>
      <c r="J64" s="48" t="s">
        <v>56</v>
      </c>
      <c r="K64" s="49" t="s">
        <v>57</v>
      </c>
    </row>
    <row r="65" spans="2:11" x14ac:dyDescent="0.25">
      <c r="B65" s="52">
        <f>B63+1</f>
        <v>37</v>
      </c>
      <c r="C65" s="195" t="s">
        <v>76</v>
      </c>
      <c r="D65" s="196"/>
      <c r="E65" s="196"/>
      <c r="F65" s="196"/>
      <c r="G65" s="196"/>
      <c r="H65" s="197"/>
      <c r="I65" s="112"/>
      <c r="J65" s="12" t="s">
        <v>71</v>
      </c>
      <c r="K65" s="50" t="s">
        <v>71</v>
      </c>
    </row>
    <row r="66" spans="2:11" ht="15.75" thickBot="1" x14ac:dyDescent="0.3">
      <c r="B66" s="34">
        <f>B65+1</f>
        <v>38</v>
      </c>
      <c r="C66" s="258" t="s">
        <v>77</v>
      </c>
      <c r="D66" s="259"/>
      <c r="E66" s="259"/>
      <c r="F66" s="259"/>
      <c r="G66" s="259"/>
      <c r="H66" s="260"/>
      <c r="I66" s="111"/>
      <c r="J66" s="53">
        <v>4</v>
      </c>
      <c r="K66" s="54">
        <f>I66*J66</f>
        <v>0</v>
      </c>
    </row>
    <row r="67" spans="2:11" x14ac:dyDescent="0.25">
      <c r="B67" s="45" t="s">
        <v>78</v>
      </c>
      <c r="C67" s="46"/>
      <c r="D67" s="46"/>
      <c r="E67" s="46"/>
      <c r="F67" s="46"/>
      <c r="G67" s="46"/>
      <c r="H67" s="47"/>
      <c r="I67" s="48" t="s">
        <v>69</v>
      </c>
      <c r="J67" s="48" t="s">
        <v>56</v>
      </c>
      <c r="K67" s="49" t="s">
        <v>57</v>
      </c>
    </row>
    <row r="68" spans="2:11" ht="15" customHeight="1" thickBot="1" x14ac:dyDescent="0.3">
      <c r="B68" s="34">
        <f>B66+1</f>
        <v>39</v>
      </c>
      <c r="C68" s="258" t="s">
        <v>79</v>
      </c>
      <c r="D68" s="259"/>
      <c r="E68" s="259"/>
      <c r="F68" s="259"/>
      <c r="G68" s="259"/>
      <c r="H68" s="260"/>
      <c r="I68" s="111"/>
      <c r="J68" s="53">
        <v>2</v>
      </c>
      <c r="K68" s="54">
        <f>I68*J68</f>
        <v>0</v>
      </c>
    </row>
    <row r="69" spans="2:11" x14ac:dyDescent="0.25">
      <c r="B69" s="28" t="s">
        <v>80</v>
      </c>
      <c r="C69" s="29"/>
      <c r="D69" s="29"/>
      <c r="E69" s="29"/>
      <c r="F69" s="29"/>
      <c r="G69" s="29"/>
      <c r="H69" s="29"/>
      <c r="I69" s="48" t="s">
        <v>69</v>
      </c>
      <c r="J69" s="48" t="s">
        <v>56</v>
      </c>
      <c r="K69" s="49" t="s">
        <v>57</v>
      </c>
    </row>
    <row r="70" spans="2:11" ht="15" customHeight="1" x14ac:dyDescent="0.25">
      <c r="B70" s="31">
        <f>B68+1</f>
        <v>40</v>
      </c>
      <c r="C70" s="55" t="s">
        <v>81</v>
      </c>
      <c r="D70" s="56"/>
      <c r="E70" s="56"/>
      <c r="F70" s="56"/>
      <c r="G70" s="56"/>
      <c r="H70" s="56"/>
      <c r="I70" s="110"/>
      <c r="J70" s="12" t="s">
        <v>71</v>
      </c>
      <c r="K70" s="50" t="s">
        <v>71</v>
      </c>
    </row>
    <row r="71" spans="2:11" ht="15" customHeight="1" x14ac:dyDescent="0.25">
      <c r="B71" s="31">
        <f>B70+1</f>
        <v>41</v>
      </c>
      <c r="C71" s="55" t="s">
        <v>82</v>
      </c>
      <c r="D71" s="56"/>
      <c r="E71" s="56"/>
      <c r="F71" s="56"/>
      <c r="G71" s="56"/>
      <c r="H71" s="56"/>
      <c r="I71" s="110"/>
      <c r="J71" s="12" t="s">
        <v>71</v>
      </c>
      <c r="K71" s="50" t="s">
        <v>71</v>
      </c>
    </row>
    <row r="72" spans="2:11" ht="15.75" customHeight="1" thickBot="1" x14ac:dyDescent="0.3">
      <c r="B72" s="34">
        <f>B71+1</f>
        <v>42</v>
      </c>
      <c r="C72" s="57" t="s">
        <v>83</v>
      </c>
      <c r="D72" s="58"/>
      <c r="E72" s="58"/>
      <c r="F72" s="58"/>
      <c r="G72" s="58"/>
      <c r="H72" s="58"/>
      <c r="I72" s="111"/>
      <c r="J72" s="51" t="s">
        <v>71</v>
      </c>
      <c r="K72" s="35" t="s">
        <v>71</v>
      </c>
    </row>
    <row r="73" spans="2:11" x14ac:dyDescent="0.25">
      <c r="B73" s="45" t="s">
        <v>84</v>
      </c>
      <c r="C73" s="46"/>
      <c r="D73" s="46"/>
      <c r="E73" s="46"/>
      <c r="F73" s="46"/>
      <c r="G73" s="46"/>
      <c r="H73" s="47"/>
      <c r="I73" s="48" t="s">
        <v>69</v>
      </c>
      <c r="J73" s="48" t="s">
        <v>56</v>
      </c>
      <c r="K73" s="49" t="s">
        <v>57</v>
      </c>
    </row>
    <row r="74" spans="2:11" ht="15" customHeight="1" x14ac:dyDescent="0.25">
      <c r="B74" s="31">
        <f>B72+1</f>
        <v>43</v>
      </c>
      <c r="C74" s="195" t="s">
        <v>85</v>
      </c>
      <c r="D74" s="196"/>
      <c r="E74" s="196"/>
      <c r="F74" s="196"/>
      <c r="G74" s="196"/>
      <c r="H74" s="197"/>
      <c r="I74" s="110"/>
      <c r="J74" s="12" t="s">
        <v>71</v>
      </c>
      <c r="K74" s="50" t="s">
        <v>71</v>
      </c>
    </row>
    <row r="75" spans="2:11" ht="15" customHeight="1" thickBot="1" x14ac:dyDescent="0.3">
      <c r="B75" s="34">
        <f>B74+1</f>
        <v>44</v>
      </c>
      <c r="C75" s="258" t="s">
        <v>86</v>
      </c>
      <c r="D75" s="259"/>
      <c r="E75" s="259"/>
      <c r="F75" s="259"/>
      <c r="G75" s="259"/>
      <c r="H75" s="260"/>
      <c r="I75" s="111"/>
      <c r="J75" s="53">
        <v>6</v>
      </c>
      <c r="K75" s="54">
        <f>I75*J75</f>
        <v>0</v>
      </c>
    </row>
    <row r="76" spans="2:11" x14ac:dyDescent="0.25">
      <c r="B76" s="59" t="s">
        <v>87</v>
      </c>
      <c r="C76" s="60"/>
      <c r="D76" s="60"/>
      <c r="E76" s="60"/>
      <c r="F76" s="60"/>
      <c r="G76" s="60"/>
      <c r="H76" s="61"/>
      <c r="I76" s="48" t="s">
        <v>69</v>
      </c>
      <c r="J76" s="48" t="s">
        <v>56</v>
      </c>
      <c r="K76" s="49" t="s">
        <v>57</v>
      </c>
    </row>
    <row r="77" spans="2:11" ht="15" customHeight="1" x14ac:dyDescent="0.25">
      <c r="B77" s="150">
        <f>B75+1</f>
        <v>45</v>
      </c>
      <c r="C77" s="261" t="s">
        <v>88</v>
      </c>
      <c r="D77" s="262"/>
      <c r="E77" s="262"/>
      <c r="F77" s="262"/>
      <c r="G77" s="262"/>
      <c r="H77" s="263"/>
      <c r="I77" s="110"/>
      <c r="J77" s="12" t="s">
        <v>71</v>
      </c>
      <c r="K77" s="50" t="s">
        <v>71</v>
      </c>
    </row>
    <row r="78" spans="2:11" ht="15" customHeight="1" x14ac:dyDescent="0.25">
      <c r="B78" s="150">
        <f>B77+1</f>
        <v>46</v>
      </c>
      <c r="C78" s="261" t="s">
        <v>89</v>
      </c>
      <c r="D78" s="262"/>
      <c r="E78" s="262"/>
      <c r="F78" s="262"/>
      <c r="G78" s="262"/>
      <c r="H78" s="263"/>
      <c r="I78" s="110"/>
      <c r="J78" s="12" t="s">
        <v>71</v>
      </c>
      <c r="K78" s="50" t="s">
        <v>71</v>
      </c>
    </row>
    <row r="79" spans="2:11" ht="15" customHeight="1" thickBot="1" x14ac:dyDescent="0.3">
      <c r="B79" s="151">
        <f>B78+1</f>
        <v>47</v>
      </c>
      <c r="C79" s="264" t="s">
        <v>90</v>
      </c>
      <c r="D79" s="265"/>
      <c r="E79" s="265"/>
      <c r="F79" s="265"/>
      <c r="G79" s="265"/>
      <c r="H79" s="266"/>
      <c r="I79" s="111"/>
      <c r="J79" s="51" t="s">
        <v>71</v>
      </c>
      <c r="K79" s="35" t="s">
        <v>71</v>
      </c>
    </row>
    <row r="80" spans="2:11" x14ac:dyDescent="0.25">
      <c r="B80" s="45" t="s">
        <v>91</v>
      </c>
      <c r="C80" s="46"/>
      <c r="D80" s="46"/>
      <c r="E80" s="46"/>
      <c r="F80" s="46"/>
      <c r="G80" s="46"/>
      <c r="H80" s="47"/>
      <c r="I80" s="48" t="s">
        <v>69</v>
      </c>
      <c r="J80" s="48" t="s">
        <v>56</v>
      </c>
      <c r="K80" s="49" t="s">
        <v>57</v>
      </c>
    </row>
    <row r="81" spans="2:11" ht="15" customHeight="1" x14ac:dyDescent="0.25">
      <c r="B81" s="31">
        <f>B79+1</f>
        <v>48</v>
      </c>
      <c r="C81" s="200" t="s">
        <v>92</v>
      </c>
      <c r="D81" s="201"/>
      <c r="E81" s="201"/>
      <c r="F81" s="201"/>
      <c r="G81" s="201"/>
      <c r="H81" s="267"/>
      <c r="I81" s="113"/>
      <c r="J81" s="12" t="s">
        <v>71</v>
      </c>
      <c r="K81" s="50" t="s">
        <v>71</v>
      </c>
    </row>
    <row r="82" spans="2:11" ht="15" customHeight="1" x14ac:dyDescent="0.25">
      <c r="B82" s="31">
        <f>B81+1</f>
        <v>49</v>
      </c>
      <c r="C82" s="200" t="s">
        <v>93</v>
      </c>
      <c r="D82" s="201"/>
      <c r="E82" s="201"/>
      <c r="F82" s="201"/>
      <c r="G82" s="201"/>
      <c r="H82" s="267"/>
      <c r="I82" s="113"/>
      <c r="J82" s="2">
        <v>2</v>
      </c>
      <c r="K82" s="44">
        <f>IF(I82&gt;5,10,I82*J82)</f>
        <v>0</v>
      </c>
    </row>
    <row r="83" spans="2:11" ht="15" customHeight="1" x14ac:dyDescent="0.25">
      <c r="B83" s="31"/>
      <c r="C83" s="277" t="str">
        <f xml:space="preserve"> B82+0.1  &amp; ") Total number of feedlot owners attending these events"</f>
        <v>49.1) Total number of feedlot owners attending these events</v>
      </c>
      <c r="D83" s="278"/>
      <c r="E83" s="278"/>
      <c r="F83" s="278"/>
      <c r="G83" s="278"/>
      <c r="H83" s="279"/>
      <c r="I83" s="113"/>
      <c r="J83" s="12" t="s">
        <v>71</v>
      </c>
      <c r="K83" s="50" t="s">
        <v>71</v>
      </c>
    </row>
    <row r="84" spans="2:11" ht="15" customHeight="1" x14ac:dyDescent="0.25">
      <c r="B84" s="31">
        <f>B82+1</f>
        <v>50</v>
      </c>
      <c r="C84" s="195" t="s">
        <v>94</v>
      </c>
      <c r="D84" s="196"/>
      <c r="E84" s="196"/>
      <c r="F84" s="196"/>
      <c r="G84" s="196"/>
      <c r="H84" s="197"/>
      <c r="I84" s="110"/>
      <c r="J84" s="2">
        <v>1</v>
      </c>
      <c r="K84" s="44">
        <f>I84*J84</f>
        <v>0</v>
      </c>
    </row>
    <row r="85" spans="2:11" ht="15" customHeight="1" x14ac:dyDescent="0.25">
      <c r="B85" s="31">
        <f>B84+1</f>
        <v>51</v>
      </c>
      <c r="C85" s="200" t="s">
        <v>95</v>
      </c>
      <c r="D85" s="201"/>
      <c r="E85" s="201"/>
      <c r="F85" s="201"/>
      <c r="G85" s="201"/>
      <c r="H85" s="267"/>
      <c r="I85" s="113"/>
      <c r="J85" s="12" t="s">
        <v>71</v>
      </c>
      <c r="K85" s="50" t="s">
        <v>71</v>
      </c>
    </row>
    <row r="86" spans="2:11" ht="15" customHeight="1" x14ac:dyDescent="0.25">
      <c r="B86" s="31">
        <f>B85+1</f>
        <v>52</v>
      </c>
      <c r="C86" s="200" t="s">
        <v>186</v>
      </c>
      <c r="D86" s="201"/>
      <c r="E86" s="201"/>
      <c r="F86" s="201"/>
      <c r="G86" s="201"/>
      <c r="H86" s="267"/>
      <c r="I86" s="113"/>
      <c r="J86" s="12" t="s">
        <v>71</v>
      </c>
      <c r="K86" s="50" t="s">
        <v>71</v>
      </c>
    </row>
    <row r="87" spans="2:11" ht="18" customHeight="1" x14ac:dyDescent="0.25">
      <c r="B87" s="280" t="s">
        <v>96</v>
      </c>
      <c r="C87" s="281"/>
      <c r="D87" s="281"/>
      <c r="E87" s="281"/>
      <c r="F87" s="281"/>
      <c r="G87" s="281"/>
      <c r="H87" s="281"/>
      <c r="I87" s="281"/>
      <c r="J87" s="281"/>
      <c r="K87" s="282"/>
    </row>
    <row r="88" spans="2:11" ht="15" customHeight="1" x14ac:dyDescent="0.25">
      <c r="B88" s="198" t="s">
        <v>97</v>
      </c>
      <c r="C88" s="199"/>
      <c r="D88" s="283" t="s">
        <v>98</v>
      </c>
      <c r="E88" s="283"/>
      <c r="F88" s="283"/>
      <c r="G88" s="283"/>
      <c r="H88" s="283"/>
      <c r="I88" s="283"/>
      <c r="J88" s="283"/>
      <c r="K88" s="284"/>
    </row>
    <row r="89" spans="2:11" ht="15" customHeight="1" x14ac:dyDescent="0.25">
      <c r="B89" s="271" t="s">
        <v>192</v>
      </c>
      <c r="C89" s="272"/>
      <c r="D89" s="273" t="s">
        <v>193</v>
      </c>
      <c r="E89" s="274"/>
      <c r="F89" s="274"/>
      <c r="G89" s="274"/>
      <c r="H89" s="274"/>
      <c r="I89" s="274"/>
      <c r="J89" s="274"/>
      <c r="K89" s="275"/>
    </row>
    <row r="90" spans="2:11" ht="15" customHeight="1" x14ac:dyDescent="0.25">
      <c r="B90" s="276"/>
      <c r="C90" s="272"/>
      <c r="D90" s="273"/>
      <c r="E90" s="274"/>
      <c r="F90" s="274"/>
      <c r="G90" s="274"/>
      <c r="H90" s="274"/>
      <c r="I90" s="274"/>
      <c r="J90" s="274"/>
      <c r="K90" s="275"/>
    </row>
    <row r="91" spans="2:11" ht="15" customHeight="1" x14ac:dyDescent="0.25">
      <c r="B91" s="271"/>
      <c r="C91" s="272"/>
      <c r="D91" s="273"/>
      <c r="E91" s="274"/>
      <c r="F91" s="274"/>
      <c r="G91" s="274"/>
      <c r="H91" s="274"/>
      <c r="I91" s="274"/>
      <c r="J91" s="274"/>
      <c r="K91" s="275"/>
    </row>
    <row r="92" spans="2:11" ht="15" customHeight="1" x14ac:dyDescent="0.25">
      <c r="B92" s="271"/>
      <c r="C92" s="272"/>
      <c r="D92" s="273"/>
      <c r="E92" s="274"/>
      <c r="F92" s="274"/>
      <c r="G92" s="274"/>
      <c r="H92" s="274"/>
      <c r="I92" s="274"/>
      <c r="J92" s="274"/>
      <c r="K92" s="275"/>
    </row>
    <row r="93" spans="2:11" ht="15" customHeight="1" x14ac:dyDescent="0.25">
      <c r="B93" s="271"/>
      <c r="C93" s="272"/>
      <c r="D93" s="273"/>
      <c r="E93" s="274"/>
      <c r="F93" s="274"/>
      <c r="G93" s="274"/>
      <c r="H93" s="274"/>
      <c r="I93" s="274"/>
      <c r="J93" s="274"/>
      <c r="K93" s="275"/>
    </row>
    <row r="94" spans="2:11" ht="15" customHeight="1" thickBot="1" x14ac:dyDescent="0.3">
      <c r="B94" s="184"/>
      <c r="C94" s="185"/>
      <c r="D94" s="181"/>
      <c r="E94" s="182"/>
      <c r="F94" s="182"/>
      <c r="G94" s="182"/>
      <c r="H94" s="182"/>
      <c r="I94" s="182"/>
      <c r="J94" s="182"/>
      <c r="K94" s="183"/>
    </row>
    <row r="95" spans="2:11" x14ac:dyDescent="0.25">
      <c r="B95" s="28" t="s">
        <v>99</v>
      </c>
      <c r="C95" s="29"/>
      <c r="D95" s="29"/>
      <c r="E95" s="29"/>
      <c r="F95" s="29"/>
      <c r="G95" s="29"/>
      <c r="H95" s="29"/>
      <c r="I95" s="48" t="s">
        <v>69</v>
      </c>
      <c r="J95" s="48" t="s">
        <v>56</v>
      </c>
      <c r="K95" s="49" t="s">
        <v>57</v>
      </c>
    </row>
    <row r="96" spans="2:11" ht="15" customHeight="1" x14ac:dyDescent="0.25">
      <c r="B96" s="31">
        <f>B86+1</f>
        <v>53</v>
      </c>
      <c r="C96" s="27" t="s">
        <v>100</v>
      </c>
      <c r="D96" s="160"/>
      <c r="E96" s="160"/>
      <c r="F96" s="160"/>
      <c r="G96" s="160"/>
      <c r="H96" s="160"/>
      <c r="I96" s="110"/>
      <c r="J96" s="12" t="s">
        <v>71</v>
      </c>
      <c r="K96" s="50" t="s">
        <v>71</v>
      </c>
    </row>
    <row r="97" spans="2:11" x14ac:dyDescent="0.25">
      <c r="B97" s="31">
        <f>B96+1</f>
        <v>54</v>
      </c>
      <c r="C97" s="195" t="s">
        <v>101</v>
      </c>
      <c r="D97" s="196"/>
      <c r="E97" s="196"/>
      <c r="F97" s="196"/>
      <c r="G97" s="196"/>
      <c r="H97" s="197"/>
      <c r="I97" s="112"/>
      <c r="J97" s="2">
        <v>0.25</v>
      </c>
      <c r="K97" s="44">
        <f>I97*J97</f>
        <v>0</v>
      </c>
    </row>
    <row r="98" spans="2:11" ht="18" customHeight="1" x14ac:dyDescent="0.25">
      <c r="B98" s="134" t="s">
        <v>102</v>
      </c>
      <c r="C98" s="116"/>
      <c r="D98" s="116"/>
      <c r="E98" s="116"/>
      <c r="F98" s="116"/>
      <c r="G98" s="116"/>
      <c r="H98" s="116"/>
      <c r="I98" s="116"/>
      <c r="J98" s="116"/>
      <c r="K98" s="135"/>
    </row>
    <row r="99" spans="2:11" ht="15" customHeight="1" x14ac:dyDescent="0.25">
      <c r="B99" s="198" t="s">
        <v>97</v>
      </c>
      <c r="C99" s="199"/>
      <c r="D99" s="158" t="s">
        <v>98</v>
      </c>
      <c r="E99" s="158"/>
      <c r="F99" s="158"/>
      <c r="G99" s="158"/>
      <c r="H99" s="158"/>
      <c r="I99" s="158"/>
      <c r="J99" s="158"/>
      <c r="K99" s="142" t="s">
        <v>103</v>
      </c>
    </row>
    <row r="100" spans="2:11" ht="15" customHeight="1" x14ac:dyDescent="0.25">
      <c r="B100" s="179"/>
      <c r="C100" s="178"/>
      <c r="D100" s="176"/>
      <c r="E100" s="177"/>
      <c r="F100" s="177"/>
      <c r="G100" s="177"/>
      <c r="H100" s="177"/>
      <c r="I100" s="177"/>
      <c r="J100" s="178"/>
      <c r="K100" s="143"/>
    </row>
    <row r="101" spans="2:11" ht="15" customHeight="1" x14ac:dyDescent="0.25">
      <c r="B101" s="179"/>
      <c r="C101" s="178"/>
      <c r="D101" s="176"/>
      <c r="E101" s="177"/>
      <c r="F101" s="177"/>
      <c r="G101" s="177"/>
      <c r="H101" s="177"/>
      <c r="I101" s="177"/>
      <c r="J101" s="178"/>
      <c r="K101" s="143"/>
    </row>
    <row r="102" spans="2:11" ht="15" customHeight="1" x14ac:dyDescent="0.25">
      <c r="B102" s="180"/>
      <c r="C102" s="178"/>
      <c r="D102" s="176"/>
      <c r="E102" s="177"/>
      <c r="F102" s="177"/>
      <c r="G102" s="177"/>
      <c r="H102" s="177"/>
      <c r="I102" s="177"/>
      <c r="J102" s="178"/>
      <c r="K102" s="143"/>
    </row>
    <row r="103" spans="2:11" ht="15" customHeight="1" x14ac:dyDescent="0.25">
      <c r="B103" s="180"/>
      <c r="C103" s="178"/>
      <c r="D103" s="176"/>
      <c r="E103" s="177"/>
      <c r="F103" s="177"/>
      <c r="G103" s="177"/>
      <c r="H103" s="177"/>
      <c r="I103" s="177"/>
      <c r="J103" s="178"/>
      <c r="K103" s="143"/>
    </row>
    <row r="104" spans="2:11" ht="15" customHeight="1" x14ac:dyDescent="0.25">
      <c r="B104" s="180"/>
      <c r="C104" s="178"/>
      <c r="D104" s="176"/>
      <c r="E104" s="177"/>
      <c r="F104" s="177"/>
      <c r="G104" s="177"/>
      <c r="H104" s="177"/>
      <c r="I104" s="177"/>
      <c r="J104" s="178"/>
      <c r="K104" s="143"/>
    </row>
    <row r="105" spans="2:11" ht="15" customHeight="1" x14ac:dyDescent="0.25">
      <c r="B105" s="179"/>
      <c r="C105" s="178"/>
      <c r="D105" s="176"/>
      <c r="E105" s="177"/>
      <c r="F105" s="177"/>
      <c r="G105" s="177"/>
      <c r="H105" s="177"/>
      <c r="I105" s="177"/>
      <c r="J105" s="178"/>
      <c r="K105" s="143"/>
    </row>
    <row r="106" spans="2:11" ht="15" customHeight="1" x14ac:dyDescent="0.25">
      <c r="B106" s="179"/>
      <c r="C106" s="178"/>
      <c r="D106" s="176"/>
      <c r="E106" s="177"/>
      <c r="F106" s="177"/>
      <c r="G106" s="177"/>
      <c r="H106" s="177"/>
      <c r="I106" s="177"/>
      <c r="J106" s="178"/>
      <c r="K106" s="143"/>
    </row>
    <row r="107" spans="2:11" ht="15" customHeight="1" x14ac:dyDescent="0.25">
      <c r="B107" s="179"/>
      <c r="C107" s="178"/>
      <c r="D107" s="176"/>
      <c r="E107" s="177"/>
      <c r="F107" s="177"/>
      <c r="G107" s="177"/>
      <c r="H107" s="177"/>
      <c r="I107" s="177"/>
      <c r="J107" s="178"/>
      <c r="K107" s="143"/>
    </row>
    <row r="108" spans="2:11" ht="15" customHeight="1" x14ac:dyDescent="0.25">
      <c r="B108" s="179"/>
      <c r="C108" s="178"/>
      <c r="D108" s="176"/>
      <c r="E108" s="177"/>
      <c r="F108" s="177"/>
      <c r="G108" s="177"/>
      <c r="H108" s="177"/>
      <c r="I108" s="177"/>
      <c r="J108" s="178"/>
      <c r="K108" s="143"/>
    </row>
    <row r="109" spans="2:11" ht="15" customHeight="1" x14ac:dyDescent="0.25">
      <c r="B109" s="179"/>
      <c r="C109" s="178"/>
      <c r="D109" s="176"/>
      <c r="E109" s="177"/>
      <c r="F109" s="177"/>
      <c r="G109" s="177"/>
      <c r="H109" s="177"/>
      <c r="I109" s="177"/>
      <c r="J109" s="178"/>
      <c r="K109" s="143"/>
    </row>
    <row r="110" spans="2:11" ht="15" customHeight="1" x14ac:dyDescent="0.25">
      <c r="B110" s="179"/>
      <c r="C110" s="178"/>
      <c r="D110" s="176"/>
      <c r="E110" s="177"/>
      <c r="F110" s="177"/>
      <c r="G110" s="177"/>
      <c r="H110" s="177"/>
      <c r="I110" s="177"/>
      <c r="J110" s="178"/>
      <c r="K110" s="143"/>
    </row>
    <row r="111" spans="2:11" ht="15" customHeight="1" x14ac:dyDescent="0.25">
      <c r="B111" s="179"/>
      <c r="C111" s="178"/>
      <c r="D111" s="176"/>
      <c r="E111" s="177"/>
      <c r="F111" s="177"/>
      <c r="G111" s="177"/>
      <c r="H111" s="177"/>
      <c r="I111" s="177"/>
      <c r="J111" s="178"/>
      <c r="K111" s="143"/>
    </row>
    <row r="112" spans="2:11" ht="15" customHeight="1" x14ac:dyDescent="0.25">
      <c r="B112" s="179"/>
      <c r="C112" s="178"/>
      <c r="D112" s="176"/>
      <c r="E112" s="177"/>
      <c r="F112" s="177"/>
      <c r="G112" s="177"/>
      <c r="H112" s="177"/>
      <c r="I112" s="177"/>
      <c r="J112" s="178"/>
      <c r="K112" s="143"/>
    </row>
    <row r="113" spans="2:11" ht="15" customHeight="1" x14ac:dyDescent="0.25">
      <c r="B113" s="179"/>
      <c r="C113" s="178"/>
      <c r="D113" s="176"/>
      <c r="E113" s="177"/>
      <c r="F113" s="177"/>
      <c r="G113" s="177"/>
      <c r="H113" s="177"/>
      <c r="I113" s="177"/>
      <c r="J113" s="178"/>
      <c r="K113" s="143"/>
    </row>
    <row r="114" spans="2:11" ht="15" customHeight="1" x14ac:dyDescent="0.25">
      <c r="B114" s="179"/>
      <c r="C114" s="178"/>
      <c r="D114" s="176"/>
      <c r="E114" s="177"/>
      <c r="F114" s="177"/>
      <c r="G114" s="177"/>
      <c r="H114" s="177"/>
      <c r="I114" s="177"/>
      <c r="J114" s="178"/>
      <c r="K114" s="143"/>
    </row>
    <row r="115" spans="2:11" ht="15" customHeight="1" x14ac:dyDescent="0.25">
      <c r="B115" s="179"/>
      <c r="C115" s="178"/>
      <c r="D115" s="176"/>
      <c r="E115" s="177"/>
      <c r="F115" s="177"/>
      <c r="G115" s="177"/>
      <c r="H115" s="177"/>
      <c r="I115" s="177"/>
      <c r="J115" s="178"/>
      <c r="K115" s="143"/>
    </row>
    <row r="116" spans="2:11" ht="18" customHeight="1" thickBot="1" x14ac:dyDescent="0.3">
      <c r="B116" s="179"/>
      <c r="C116" s="178"/>
      <c r="D116" s="176"/>
      <c r="E116" s="177"/>
      <c r="F116" s="177"/>
      <c r="G116" s="177"/>
      <c r="H116" s="177"/>
      <c r="I116" s="177"/>
      <c r="J116" s="178"/>
      <c r="K116" s="146"/>
    </row>
    <row r="117" spans="2:11" x14ac:dyDescent="0.25">
      <c r="B117" s="45" t="s">
        <v>104</v>
      </c>
      <c r="C117" s="46"/>
      <c r="D117" s="46"/>
      <c r="E117" s="46"/>
      <c r="F117" s="46"/>
      <c r="G117" s="46"/>
      <c r="H117" s="47"/>
      <c r="I117" s="48" t="s">
        <v>69</v>
      </c>
      <c r="J117" s="48" t="s">
        <v>56</v>
      </c>
      <c r="K117" s="49" t="s">
        <v>57</v>
      </c>
    </row>
    <row r="118" spans="2:11" ht="15" customHeight="1" x14ac:dyDescent="0.25">
      <c r="B118" s="31">
        <f>B97+1</f>
        <v>55</v>
      </c>
      <c r="C118" s="195" t="s">
        <v>105</v>
      </c>
      <c r="D118" s="196"/>
      <c r="E118" s="196"/>
      <c r="F118" s="196"/>
      <c r="G118" s="196"/>
      <c r="H118" s="197"/>
      <c r="I118" s="110"/>
      <c r="J118" s="2">
        <v>1</v>
      </c>
      <c r="K118" s="44">
        <f>I118*J118</f>
        <v>0</v>
      </c>
    </row>
    <row r="119" spans="2:11" ht="15" customHeight="1" x14ac:dyDescent="0.25">
      <c r="B119" s="31">
        <f>B118+1</f>
        <v>56</v>
      </c>
      <c r="C119" s="200" t="s">
        <v>106</v>
      </c>
      <c r="D119" s="201"/>
      <c r="E119" s="201"/>
      <c r="F119" s="201"/>
      <c r="G119" s="201"/>
      <c r="H119" s="267"/>
      <c r="I119" s="110">
        <v>1</v>
      </c>
      <c r="J119" s="12" t="s">
        <v>71</v>
      </c>
      <c r="K119" s="50" t="s">
        <v>71</v>
      </c>
    </row>
    <row r="120" spans="2:11" ht="15" customHeight="1" x14ac:dyDescent="0.25">
      <c r="B120" s="31">
        <f>B119+1</f>
        <v>57</v>
      </c>
      <c r="C120" s="200" t="s">
        <v>107</v>
      </c>
      <c r="D120" s="201"/>
      <c r="E120" s="201"/>
      <c r="F120" s="201"/>
      <c r="G120" s="201"/>
      <c r="H120" s="267"/>
      <c r="I120" s="110"/>
      <c r="J120" s="12" t="s">
        <v>71</v>
      </c>
      <c r="K120" s="50" t="s">
        <v>71</v>
      </c>
    </row>
    <row r="121" spans="2:11" x14ac:dyDescent="0.25">
      <c r="B121" s="31">
        <f>B120+1</f>
        <v>58</v>
      </c>
      <c r="C121" s="200" t="s">
        <v>108</v>
      </c>
      <c r="D121" s="201"/>
      <c r="E121" s="201"/>
      <c r="F121" s="201"/>
      <c r="G121" s="201"/>
      <c r="H121" s="201"/>
      <c r="I121" s="25" t="s">
        <v>109</v>
      </c>
      <c r="J121" s="26"/>
      <c r="K121" s="62"/>
    </row>
    <row r="122" spans="2:11" ht="18" customHeight="1" x14ac:dyDescent="0.25">
      <c r="B122" s="186" t="s">
        <v>110</v>
      </c>
      <c r="C122" s="187"/>
      <c r="D122" s="187"/>
      <c r="E122" s="190" t="s">
        <v>111</v>
      </c>
      <c r="F122" s="191"/>
      <c r="G122" s="191"/>
      <c r="H122" s="191"/>
      <c r="I122" s="191"/>
      <c r="J122" s="191"/>
      <c r="K122" s="192"/>
    </row>
    <row r="123" spans="2:11" s="138" customFormat="1" ht="15" customHeight="1" x14ac:dyDescent="0.2">
      <c r="B123" s="188" t="s">
        <v>112</v>
      </c>
      <c r="C123" s="189"/>
      <c r="D123" s="139" t="s">
        <v>113</v>
      </c>
      <c r="E123" s="290"/>
      <c r="F123" s="222"/>
      <c r="G123" s="222"/>
      <c r="H123" s="222"/>
      <c r="I123" s="222"/>
      <c r="J123" s="222"/>
      <c r="K123" s="223"/>
    </row>
    <row r="124" spans="2:11" s="138" customFormat="1" ht="15" customHeight="1" x14ac:dyDescent="0.2">
      <c r="B124" s="193"/>
      <c r="C124" s="194"/>
      <c r="D124" s="140"/>
      <c r="E124" s="291"/>
      <c r="F124" s="225"/>
      <c r="G124" s="225"/>
      <c r="H124" s="225"/>
      <c r="I124" s="225"/>
      <c r="J124" s="225"/>
      <c r="K124" s="226"/>
    </row>
    <row r="125" spans="2:11" s="138" customFormat="1" ht="15" customHeight="1" x14ac:dyDescent="0.2">
      <c r="B125" s="174"/>
      <c r="C125" s="175"/>
      <c r="D125" s="140"/>
      <c r="E125" s="291"/>
      <c r="F125" s="225"/>
      <c r="G125" s="225"/>
      <c r="H125" s="225"/>
      <c r="I125" s="225"/>
      <c r="J125" s="225"/>
      <c r="K125" s="226"/>
    </row>
    <row r="126" spans="2:11" s="138" customFormat="1" ht="15" customHeight="1" x14ac:dyDescent="0.2">
      <c r="B126" s="174"/>
      <c r="C126" s="175"/>
      <c r="D126" s="140"/>
      <c r="E126" s="291"/>
      <c r="F126" s="225"/>
      <c r="G126" s="225"/>
      <c r="H126" s="225"/>
      <c r="I126" s="225"/>
      <c r="J126" s="225"/>
      <c r="K126" s="226"/>
    </row>
    <row r="127" spans="2:11" s="138" customFormat="1" ht="15" customHeight="1" x14ac:dyDescent="0.2">
      <c r="B127" s="174"/>
      <c r="C127" s="175"/>
      <c r="D127" s="140"/>
      <c r="E127" s="291"/>
      <c r="F127" s="225"/>
      <c r="G127" s="225"/>
      <c r="H127" s="225"/>
      <c r="I127" s="225"/>
      <c r="J127" s="225"/>
      <c r="K127" s="226"/>
    </row>
    <row r="128" spans="2:11" s="138" customFormat="1" ht="15" customHeight="1" x14ac:dyDescent="0.2">
      <c r="B128" s="174"/>
      <c r="C128" s="175"/>
      <c r="D128" s="140"/>
      <c r="E128" s="291"/>
      <c r="F128" s="225"/>
      <c r="G128" s="225"/>
      <c r="H128" s="225"/>
      <c r="I128" s="225"/>
      <c r="J128" s="225"/>
      <c r="K128" s="226"/>
    </row>
    <row r="129" spans="2:11" s="138" customFormat="1" ht="15" customHeight="1" thickBot="1" x14ac:dyDescent="0.25">
      <c r="B129" s="174"/>
      <c r="C129" s="175"/>
      <c r="D129" s="141"/>
      <c r="E129" s="292"/>
      <c r="F129" s="228"/>
      <c r="G129" s="228"/>
      <c r="H129" s="228"/>
      <c r="I129" s="228"/>
      <c r="J129" s="228"/>
      <c r="K129" s="229"/>
    </row>
    <row r="130" spans="2:11" x14ac:dyDescent="0.25">
      <c r="B130" s="45" t="s">
        <v>114</v>
      </c>
      <c r="C130" s="46"/>
      <c r="D130" s="46"/>
      <c r="E130" s="46"/>
      <c r="F130" s="46"/>
      <c r="G130" s="46"/>
      <c r="H130" s="167" t="s">
        <v>115</v>
      </c>
      <c r="I130" s="171"/>
      <c r="J130" s="167" t="s">
        <v>116</v>
      </c>
      <c r="K130" s="168"/>
    </row>
    <row r="131" spans="2:11" ht="15" customHeight="1" x14ac:dyDescent="0.25">
      <c r="B131" s="31">
        <f>B121+1</f>
        <v>59</v>
      </c>
      <c r="C131" s="149" t="s">
        <v>187</v>
      </c>
      <c r="D131" s="157"/>
      <c r="E131" s="157"/>
      <c r="F131" s="157"/>
      <c r="G131" s="157"/>
      <c r="H131" s="172">
        <f>IF($K$22="","",IF(ROUNDUP($K$22/200,0)&gt;5,6,ROUNDUP($K$22/200,0)))</f>
        <v>1</v>
      </c>
      <c r="I131" s="173"/>
      <c r="J131" s="169"/>
      <c r="K131" s="170"/>
    </row>
    <row r="132" spans="2:11" ht="15" customHeight="1" x14ac:dyDescent="0.25">
      <c r="B132" s="31">
        <f>B131+1</f>
        <v>60</v>
      </c>
      <c r="C132" s="149" t="s">
        <v>117</v>
      </c>
      <c r="D132" s="157"/>
      <c r="E132" s="157"/>
      <c r="F132" s="157"/>
      <c r="G132" s="157"/>
      <c r="H132" s="172">
        <f>IF($K$22="","",IF(ROUNDUP($K$22/200,0)&gt;5,6,ROUNDUP($K$22/200,0)))</f>
        <v>1</v>
      </c>
      <c r="I132" s="173"/>
      <c r="J132" s="169"/>
      <c r="K132" s="170"/>
    </row>
    <row r="133" spans="2:11" ht="15.75" customHeight="1" x14ac:dyDescent="0.25">
      <c r="B133" s="31">
        <f>B132+1</f>
        <v>61</v>
      </c>
      <c r="C133" s="149" t="s">
        <v>118</v>
      </c>
      <c r="D133" s="157"/>
      <c r="E133" s="157"/>
      <c r="F133" s="157"/>
      <c r="G133" s="157"/>
      <c r="H133" s="172">
        <f>IF($K$22="","",IF(ROUNDUP($K$22/200,0)&gt;5,12,ROUNDUP($K$22/200,0)*2))</f>
        <v>2</v>
      </c>
      <c r="I133" s="173"/>
      <c r="J133" s="169"/>
      <c r="K133" s="170"/>
    </row>
    <row r="134" spans="2:11" ht="15.75" customHeight="1" thickBot="1" x14ac:dyDescent="0.3">
      <c r="B134" s="31">
        <f>B133+1</f>
        <v>62</v>
      </c>
      <c r="C134" s="162" t="s">
        <v>188</v>
      </c>
      <c r="D134" s="154"/>
      <c r="E134" s="154"/>
      <c r="F134" s="154"/>
      <c r="G134" s="154"/>
      <c r="H134" s="163">
        <v>2</v>
      </c>
      <c r="I134" s="164"/>
      <c r="J134" s="165"/>
      <c r="K134" s="166"/>
    </row>
    <row r="135" spans="2:11" ht="19.5" customHeight="1" thickBot="1" x14ac:dyDescent="0.35">
      <c r="B135" s="65" t="s">
        <v>119</v>
      </c>
      <c r="C135" s="63"/>
      <c r="D135" s="63"/>
      <c r="E135" s="63"/>
      <c r="F135" s="63"/>
      <c r="G135" s="63"/>
      <c r="H135" s="63"/>
      <c r="I135" s="63"/>
      <c r="J135" s="64" t="s">
        <v>120</v>
      </c>
      <c r="K135" s="66">
        <f>IF(OR(G44&lt;F44,K24&lt;Min),0,SUM(K44:K52,K60:K63,K65:K66,K68,K70:K72,K74:K75,K77:K79,K81:K86,K96:K97,K118:K120,J131:K134))</f>
        <v>0</v>
      </c>
    </row>
    <row r="136" spans="2:11" x14ac:dyDescent="0.25">
      <c r="B136" s="136"/>
      <c r="C136" s="152"/>
      <c r="D136" s="137"/>
      <c r="E136" s="137"/>
      <c r="F136" s="137"/>
      <c r="G136" s="137"/>
      <c r="H136" s="137"/>
      <c r="I136"/>
      <c r="J136"/>
      <c r="K136"/>
    </row>
    <row r="137" spans="2:11" x14ac:dyDescent="0.25">
      <c r="B137" s="136"/>
      <c r="I137"/>
      <c r="J137"/>
      <c r="K137"/>
    </row>
  </sheetData>
  <sheetProtection algorithmName="SHA-512" hashValue="8/V5rtg55JZVOmAYky5q26ofG1oOK1KclrmWPXfFkUMEiPwaMYtZtXzXu6T5p8YOReDCbB0j364ZUqqTxokafw==" saltValue="ygJV9J/GxlrqJnEqle2CmQ==" spinCount="100000" sheet="1" objects="1" scenarios="1"/>
  <mergeCells count="148">
    <mergeCell ref="K42:K43"/>
    <mergeCell ref="H34:I34"/>
    <mergeCell ref="J34:K34"/>
    <mergeCell ref="H35:I35"/>
    <mergeCell ref="J35:K35"/>
    <mergeCell ref="H31:I31"/>
    <mergeCell ref="J31:K31"/>
    <mergeCell ref="E123:K129"/>
    <mergeCell ref="C118:H118"/>
    <mergeCell ref="C119:H119"/>
    <mergeCell ref="C120:H120"/>
    <mergeCell ref="D115:J115"/>
    <mergeCell ref="F35:G35"/>
    <mergeCell ref="C32:E32"/>
    <mergeCell ref="G42:G43"/>
    <mergeCell ref="H42:H43"/>
    <mergeCell ref="I42:I43"/>
    <mergeCell ref="J42:J43"/>
    <mergeCell ref="F32:G32"/>
    <mergeCell ref="F33:G33"/>
    <mergeCell ref="F34:G34"/>
    <mergeCell ref="H33:I33"/>
    <mergeCell ref="B92:C92"/>
    <mergeCell ref="D92:K92"/>
    <mergeCell ref="B93:C93"/>
    <mergeCell ref="D93:K93"/>
    <mergeCell ref="B89:C89"/>
    <mergeCell ref="D89:K89"/>
    <mergeCell ref="B90:C90"/>
    <mergeCell ref="D90:K90"/>
    <mergeCell ref="B91:C91"/>
    <mergeCell ref="D91:K91"/>
    <mergeCell ref="C83:H83"/>
    <mergeCell ref="C84:H84"/>
    <mergeCell ref="C85:H85"/>
    <mergeCell ref="C86:H86"/>
    <mergeCell ref="B87:K87"/>
    <mergeCell ref="B88:C88"/>
    <mergeCell ref="D88:K88"/>
    <mergeCell ref="C75:H75"/>
    <mergeCell ref="C77:H77"/>
    <mergeCell ref="C78:H78"/>
    <mergeCell ref="C79:H79"/>
    <mergeCell ref="C81:H81"/>
    <mergeCell ref="C82:H82"/>
    <mergeCell ref="C62:H62"/>
    <mergeCell ref="C63:H63"/>
    <mergeCell ref="C65:H65"/>
    <mergeCell ref="C66:H66"/>
    <mergeCell ref="C68:H68"/>
    <mergeCell ref="C74:H74"/>
    <mergeCell ref="B53:K53"/>
    <mergeCell ref="B54:K54"/>
    <mergeCell ref="C60:H60"/>
    <mergeCell ref="C61:H61"/>
    <mergeCell ref="B55:K58"/>
    <mergeCell ref="J32:K32"/>
    <mergeCell ref="J33:K33"/>
    <mergeCell ref="C20:I20"/>
    <mergeCell ref="C21:I21"/>
    <mergeCell ref="B27:E27"/>
    <mergeCell ref="H27:I27"/>
    <mergeCell ref="J27:K27"/>
    <mergeCell ref="H28:I28"/>
    <mergeCell ref="J28:K28"/>
    <mergeCell ref="F27:G27"/>
    <mergeCell ref="F28:G28"/>
    <mergeCell ref="C24:J24"/>
    <mergeCell ref="B24:B25"/>
    <mergeCell ref="K24:K25"/>
    <mergeCell ref="F29:G29"/>
    <mergeCell ref="F30:G30"/>
    <mergeCell ref="F31:G31"/>
    <mergeCell ref="H29:I29"/>
    <mergeCell ref="J29:K29"/>
    <mergeCell ref="H30:I30"/>
    <mergeCell ref="J30:K30"/>
    <mergeCell ref="C13:J13"/>
    <mergeCell ref="C14:J14"/>
    <mergeCell ref="C16:I16"/>
    <mergeCell ref="C17:I17"/>
    <mergeCell ref="C18:I18"/>
    <mergeCell ref="C19:I19"/>
    <mergeCell ref="F3:K3"/>
    <mergeCell ref="F4:K4"/>
    <mergeCell ref="D7:F7"/>
    <mergeCell ref="I7:J7"/>
    <mergeCell ref="C11:J11"/>
    <mergeCell ref="C12:J12"/>
    <mergeCell ref="I6:J6"/>
    <mergeCell ref="D6:G6"/>
    <mergeCell ref="D94:K94"/>
    <mergeCell ref="B94:C94"/>
    <mergeCell ref="B122:D122"/>
    <mergeCell ref="B123:C123"/>
    <mergeCell ref="E122:K122"/>
    <mergeCell ref="B124:C124"/>
    <mergeCell ref="B125:C125"/>
    <mergeCell ref="B126:C126"/>
    <mergeCell ref="B127:C127"/>
    <mergeCell ref="B108:C108"/>
    <mergeCell ref="B112:C112"/>
    <mergeCell ref="B113:C113"/>
    <mergeCell ref="C97:H97"/>
    <mergeCell ref="B99:C99"/>
    <mergeCell ref="B100:C100"/>
    <mergeCell ref="D100:J100"/>
    <mergeCell ref="D108:J108"/>
    <mergeCell ref="D112:J112"/>
    <mergeCell ref="D113:J113"/>
    <mergeCell ref="C121:H121"/>
    <mergeCell ref="B115:C115"/>
    <mergeCell ref="B101:C101"/>
    <mergeCell ref="D101:J101"/>
    <mergeCell ref="B105:C105"/>
    <mergeCell ref="B128:C128"/>
    <mergeCell ref="B129:C129"/>
    <mergeCell ref="D105:J105"/>
    <mergeCell ref="B106:C106"/>
    <mergeCell ref="D106:J106"/>
    <mergeCell ref="B107:C107"/>
    <mergeCell ref="D107:J107"/>
    <mergeCell ref="B102:C102"/>
    <mergeCell ref="D102:J102"/>
    <mergeCell ref="B103:C103"/>
    <mergeCell ref="D103:J103"/>
    <mergeCell ref="B104:C104"/>
    <mergeCell ref="D104:J104"/>
    <mergeCell ref="B109:C109"/>
    <mergeCell ref="D109:J109"/>
    <mergeCell ref="B110:C110"/>
    <mergeCell ref="D110:J110"/>
    <mergeCell ref="B111:C111"/>
    <mergeCell ref="D111:J111"/>
    <mergeCell ref="B114:C114"/>
    <mergeCell ref="D114:J114"/>
    <mergeCell ref="B116:C116"/>
    <mergeCell ref="D116:J116"/>
    <mergeCell ref="H134:I134"/>
    <mergeCell ref="J134:K134"/>
    <mergeCell ref="J130:K130"/>
    <mergeCell ref="J131:K131"/>
    <mergeCell ref="J132:K132"/>
    <mergeCell ref="J133:K133"/>
    <mergeCell ref="H130:I130"/>
    <mergeCell ref="H131:I131"/>
    <mergeCell ref="H132:I132"/>
    <mergeCell ref="H133:I133"/>
  </mergeCells>
  <conditionalFormatting sqref="J135">
    <cfRule type="expression" dxfId="5" priority="2">
      <formula>AND(OR($K$24&lt;$K$23,$G$44&lt;$F$44),$K$24&lt;&gt;"")</formula>
    </cfRule>
  </conditionalFormatting>
  <conditionalFormatting sqref="K24">
    <cfRule type="expression" dxfId="4" priority="6">
      <formula>AND($K$24&lt;$K$23,$K$24&lt;&gt;"")</formula>
    </cfRule>
  </conditionalFormatting>
  <conditionalFormatting sqref="E44:F44">
    <cfRule type="expression" dxfId="3" priority="5">
      <formula>AND($G$44&lt;$F$44,$F$44&lt;&gt;"")</formula>
    </cfRule>
  </conditionalFormatting>
  <conditionalFormatting sqref="K44:K52 K61:K62 K66 K68 K75 K82 K84 K97 K118">
    <cfRule type="expression" dxfId="2" priority="4">
      <formula>OR($K$24&lt;$K$23,$G$44&lt;$F$44)</formula>
    </cfRule>
  </conditionalFormatting>
  <conditionalFormatting sqref="J25">
    <cfRule type="expression" dxfId="1" priority="1">
      <formula>AND($K$24&lt;$K$23,$K$24&lt;&gt;"")</formula>
    </cfRule>
  </conditionalFormatting>
  <pageMargins left="0.5" right="0.5" top="0.5" bottom="0.5" header="0.3" footer="0.3"/>
  <pageSetup scale="86" fitToHeight="2" orientation="portrait"/>
  <rowBreaks count="2" manualBreakCount="2">
    <brk id="52" min="1" max="10" man="1"/>
    <brk id="79" min="1" max="9" man="1"/>
  </rowBreaks>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4</xdr:col>
                    <xdr:colOff>990600</xdr:colOff>
                    <xdr:row>119</xdr:row>
                    <xdr:rowOff>180975</xdr:rowOff>
                  </from>
                  <to>
                    <xdr:col>6</xdr:col>
                    <xdr:colOff>76200</xdr:colOff>
                    <xdr:row>121</xdr:row>
                    <xdr:rowOff>19050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5</xdr:col>
                    <xdr:colOff>361950</xdr:colOff>
                    <xdr:row>119</xdr:row>
                    <xdr:rowOff>180975</xdr:rowOff>
                  </from>
                  <to>
                    <xdr:col>7</xdr:col>
                    <xdr:colOff>133350</xdr:colOff>
                    <xdr:row>121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Sheet - To Be Hidden'!$A$3:$A$52</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2"/>
  <sheetViews>
    <sheetView zoomScale="110" zoomScaleNormal="110" workbookViewId="0">
      <selection activeCell="F3" sqref="F3"/>
    </sheetView>
  </sheetViews>
  <sheetFormatPr defaultRowHeight="15" x14ac:dyDescent="0.25"/>
  <cols>
    <col min="1" max="1" width="13" customWidth="1"/>
    <col min="3" max="7" width="9.28515625" customWidth="1"/>
  </cols>
  <sheetData>
    <row r="1" spans="1:8" ht="128.25" customHeight="1" x14ac:dyDescent="0.25">
      <c r="A1" s="3" t="s">
        <v>121</v>
      </c>
      <c r="B1" s="4" t="s">
        <v>122</v>
      </c>
      <c r="C1" s="1" t="s">
        <v>123</v>
      </c>
      <c r="D1" s="1" t="s">
        <v>124</v>
      </c>
      <c r="E1" s="1" t="s">
        <v>125</v>
      </c>
      <c r="F1" s="1" t="s">
        <v>126</v>
      </c>
      <c r="G1" s="1" t="s">
        <v>127</v>
      </c>
    </row>
    <row r="2" spans="1:8" ht="162" customHeight="1" x14ac:dyDescent="0.25">
      <c r="A2" s="3" t="s">
        <v>128</v>
      </c>
      <c r="B2" s="4" t="s">
        <v>129</v>
      </c>
      <c r="C2" s="1" t="s">
        <v>130</v>
      </c>
      <c r="D2" s="1" t="s">
        <v>131</v>
      </c>
      <c r="E2" s="1" t="s">
        <v>132</v>
      </c>
      <c r="F2" s="5" t="s">
        <v>133</v>
      </c>
      <c r="G2" s="1" t="s">
        <v>134</v>
      </c>
      <c r="H2" s="147" t="s">
        <v>135</v>
      </c>
    </row>
    <row r="3" spans="1:8" x14ac:dyDescent="0.25">
      <c r="A3" t="s">
        <v>136</v>
      </c>
      <c r="B3" s="6">
        <v>51</v>
      </c>
      <c r="C3">
        <v>2</v>
      </c>
      <c r="D3">
        <v>38</v>
      </c>
      <c r="E3">
        <v>9</v>
      </c>
      <c r="F3">
        <v>1</v>
      </c>
      <c r="G3">
        <v>6</v>
      </c>
      <c r="H3">
        <f t="shared" ref="H3:H52" si="0">SUM(C3:G3)</f>
        <v>56</v>
      </c>
    </row>
    <row r="4" spans="1:8" x14ac:dyDescent="0.25">
      <c r="A4" t="s">
        <v>137</v>
      </c>
      <c r="B4" s="7">
        <v>353</v>
      </c>
      <c r="C4">
        <v>20</v>
      </c>
      <c r="D4">
        <v>149</v>
      </c>
      <c r="E4">
        <v>107</v>
      </c>
      <c r="F4">
        <v>5</v>
      </c>
      <c r="G4">
        <v>67</v>
      </c>
      <c r="H4">
        <f t="shared" si="0"/>
        <v>348</v>
      </c>
    </row>
    <row r="5" spans="1:8" x14ac:dyDescent="0.25">
      <c r="A5" t="s">
        <v>138</v>
      </c>
      <c r="B5" s="7">
        <v>372</v>
      </c>
      <c r="C5">
        <v>21</v>
      </c>
      <c r="D5">
        <v>192</v>
      </c>
      <c r="E5">
        <v>83</v>
      </c>
      <c r="F5">
        <v>11</v>
      </c>
      <c r="G5">
        <v>42</v>
      </c>
      <c r="H5">
        <f t="shared" si="0"/>
        <v>349</v>
      </c>
    </row>
    <row r="6" spans="1:8" x14ac:dyDescent="0.25">
      <c r="A6" t="s">
        <v>139</v>
      </c>
      <c r="B6" s="7">
        <v>190</v>
      </c>
      <c r="C6">
        <v>29</v>
      </c>
      <c r="D6">
        <v>142</v>
      </c>
      <c r="E6">
        <v>16</v>
      </c>
      <c r="F6">
        <v>0</v>
      </c>
      <c r="G6">
        <v>0</v>
      </c>
      <c r="H6">
        <f t="shared" si="0"/>
        <v>187</v>
      </c>
    </row>
    <row r="7" spans="1:8" x14ac:dyDescent="0.25">
      <c r="A7" t="s">
        <v>140</v>
      </c>
      <c r="B7" s="7">
        <v>89</v>
      </c>
      <c r="C7">
        <v>7</v>
      </c>
      <c r="D7">
        <v>61</v>
      </c>
      <c r="E7">
        <v>12</v>
      </c>
      <c r="F7">
        <v>2</v>
      </c>
      <c r="G7">
        <v>6</v>
      </c>
      <c r="H7">
        <f t="shared" si="0"/>
        <v>88</v>
      </c>
    </row>
    <row r="8" spans="1:8" x14ac:dyDescent="0.25">
      <c r="A8" t="s">
        <v>141</v>
      </c>
      <c r="B8" s="7">
        <v>233</v>
      </c>
      <c r="C8">
        <v>4</v>
      </c>
      <c r="D8">
        <v>122</v>
      </c>
      <c r="E8">
        <v>68</v>
      </c>
      <c r="F8">
        <v>5</v>
      </c>
      <c r="G8">
        <v>35</v>
      </c>
      <c r="H8">
        <f t="shared" si="0"/>
        <v>234</v>
      </c>
    </row>
    <row r="9" spans="1:8" x14ac:dyDescent="0.25">
      <c r="A9" t="s">
        <v>142</v>
      </c>
      <c r="B9" s="7">
        <v>322</v>
      </c>
      <c r="C9">
        <v>57</v>
      </c>
      <c r="D9">
        <v>229</v>
      </c>
      <c r="E9">
        <v>14</v>
      </c>
      <c r="F9">
        <v>0</v>
      </c>
      <c r="G9">
        <v>4</v>
      </c>
      <c r="H9">
        <f t="shared" si="0"/>
        <v>304</v>
      </c>
    </row>
    <row r="10" spans="1:8" x14ac:dyDescent="0.25">
      <c r="A10" t="s">
        <v>143</v>
      </c>
      <c r="B10" s="7">
        <v>293</v>
      </c>
      <c r="C10">
        <v>7</v>
      </c>
      <c r="D10">
        <v>153</v>
      </c>
      <c r="E10">
        <v>90</v>
      </c>
      <c r="F10">
        <v>4</v>
      </c>
      <c r="G10">
        <v>25</v>
      </c>
      <c r="H10">
        <f t="shared" si="0"/>
        <v>279</v>
      </c>
    </row>
    <row r="11" spans="1:8" x14ac:dyDescent="0.25">
      <c r="A11" t="s">
        <v>144</v>
      </c>
      <c r="B11" s="7">
        <v>597</v>
      </c>
      <c r="C11">
        <v>27</v>
      </c>
      <c r="D11">
        <v>443</v>
      </c>
      <c r="E11">
        <v>104</v>
      </c>
      <c r="F11">
        <v>0</v>
      </c>
      <c r="G11">
        <v>21</v>
      </c>
      <c r="H11">
        <f t="shared" si="0"/>
        <v>595</v>
      </c>
    </row>
    <row r="12" spans="1:8" x14ac:dyDescent="0.25">
      <c r="A12" t="s">
        <v>145</v>
      </c>
      <c r="B12" s="7">
        <v>245</v>
      </c>
      <c r="C12">
        <v>3</v>
      </c>
      <c r="D12">
        <v>161</v>
      </c>
      <c r="E12">
        <v>48</v>
      </c>
      <c r="F12">
        <v>3</v>
      </c>
      <c r="G12">
        <v>30</v>
      </c>
      <c r="H12">
        <f t="shared" si="0"/>
        <v>245</v>
      </c>
    </row>
    <row r="13" spans="1:8" x14ac:dyDescent="0.25">
      <c r="A13" t="s">
        <v>146</v>
      </c>
      <c r="B13" s="7">
        <v>496</v>
      </c>
      <c r="C13">
        <v>35</v>
      </c>
      <c r="D13">
        <v>421</v>
      </c>
      <c r="E13">
        <v>72</v>
      </c>
      <c r="F13">
        <v>1</v>
      </c>
      <c r="G13">
        <v>25</v>
      </c>
      <c r="H13">
        <f t="shared" si="0"/>
        <v>554</v>
      </c>
    </row>
    <row r="14" spans="1:8" x14ac:dyDescent="0.25">
      <c r="A14" t="s">
        <v>147</v>
      </c>
      <c r="B14" s="7">
        <v>354</v>
      </c>
      <c r="C14">
        <v>34</v>
      </c>
      <c r="D14">
        <v>256</v>
      </c>
      <c r="E14">
        <v>37</v>
      </c>
      <c r="F14">
        <v>0</v>
      </c>
      <c r="G14">
        <v>2</v>
      </c>
      <c r="H14">
        <f t="shared" si="0"/>
        <v>329</v>
      </c>
    </row>
    <row r="15" spans="1:8" x14ac:dyDescent="0.25">
      <c r="A15" t="s">
        <v>148</v>
      </c>
      <c r="B15" s="7">
        <v>317</v>
      </c>
      <c r="C15">
        <v>11</v>
      </c>
      <c r="D15">
        <v>151</v>
      </c>
      <c r="E15">
        <v>76</v>
      </c>
      <c r="F15">
        <v>16</v>
      </c>
      <c r="G15">
        <v>52</v>
      </c>
      <c r="H15">
        <f t="shared" si="0"/>
        <v>306</v>
      </c>
    </row>
    <row r="16" spans="1:8" x14ac:dyDescent="0.25">
      <c r="A16" t="s">
        <v>149</v>
      </c>
      <c r="B16" s="7">
        <v>389</v>
      </c>
      <c r="C16">
        <v>28</v>
      </c>
      <c r="D16">
        <v>214</v>
      </c>
      <c r="E16">
        <v>59</v>
      </c>
      <c r="F16">
        <v>2</v>
      </c>
      <c r="G16">
        <v>46</v>
      </c>
      <c r="H16">
        <f t="shared" si="0"/>
        <v>349</v>
      </c>
    </row>
    <row r="17" spans="1:8" x14ac:dyDescent="0.25">
      <c r="A17" t="s">
        <v>150</v>
      </c>
      <c r="B17" s="8">
        <v>18</v>
      </c>
      <c r="C17">
        <v>0</v>
      </c>
      <c r="D17">
        <v>11</v>
      </c>
      <c r="E17">
        <v>6</v>
      </c>
      <c r="F17">
        <v>0</v>
      </c>
      <c r="G17">
        <v>1</v>
      </c>
      <c r="H17">
        <f t="shared" si="0"/>
        <v>18</v>
      </c>
    </row>
    <row r="18" spans="1:8" x14ac:dyDescent="0.25">
      <c r="A18" t="s">
        <v>151</v>
      </c>
      <c r="B18" s="7">
        <v>185</v>
      </c>
      <c r="C18">
        <v>2</v>
      </c>
      <c r="D18">
        <v>114</v>
      </c>
      <c r="E18">
        <v>41</v>
      </c>
      <c r="F18">
        <v>7</v>
      </c>
      <c r="G18">
        <v>22</v>
      </c>
      <c r="H18">
        <f t="shared" si="0"/>
        <v>186</v>
      </c>
    </row>
    <row r="19" spans="1:8" x14ac:dyDescent="0.25">
      <c r="A19" t="s">
        <v>152</v>
      </c>
      <c r="B19" s="8">
        <v>25</v>
      </c>
      <c r="C19">
        <v>7</v>
      </c>
      <c r="D19">
        <v>17</v>
      </c>
      <c r="E19">
        <v>1</v>
      </c>
      <c r="F19">
        <v>0</v>
      </c>
      <c r="G19">
        <v>0</v>
      </c>
      <c r="H19">
        <f t="shared" si="0"/>
        <v>25</v>
      </c>
    </row>
    <row r="20" spans="1:8" x14ac:dyDescent="0.25">
      <c r="A20" t="s">
        <v>153</v>
      </c>
      <c r="B20" s="7">
        <v>158</v>
      </c>
      <c r="C20">
        <v>13</v>
      </c>
      <c r="D20">
        <v>87</v>
      </c>
      <c r="E20">
        <v>41</v>
      </c>
      <c r="F20">
        <v>0</v>
      </c>
      <c r="G20">
        <v>11</v>
      </c>
      <c r="H20">
        <f t="shared" si="0"/>
        <v>152</v>
      </c>
    </row>
    <row r="21" spans="1:8" x14ac:dyDescent="0.25">
      <c r="A21" t="s">
        <v>154</v>
      </c>
      <c r="B21" s="7">
        <v>402</v>
      </c>
      <c r="C21">
        <v>41</v>
      </c>
      <c r="D21">
        <v>316</v>
      </c>
      <c r="E21">
        <v>32</v>
      </c>
      <c r="F21">
        <v>5</v>
      </c>
      <c r="G21">
        <v>11</v>
      </c>
      <c r="H21">
        <f t="shared" si="0"/>
        <v>405</v>
      </c>
    </row>
    <row r="22" spans="1:8" x14ac:dyDescent="0.25">
      <c r="A22" t="s">
        <v>155</v>
      </c>
      <c r="B22" s="7">
        <v>272</v>
      </c>
      <c r="C22">
        <v>8</v>
      </c>
      <c r="D22">
        <v>135</v>
      </c>
      <c r="E22">
        <v>114</v>
      </c>
      <c r="F22">
        <v>5</v>
      </c>
      <c r="G22">
        <v>27</v>
      </c>
      <c r="H22">
        <f t="shared" si="0"/>
        <v>289</v>
      </c>
    </row>
    <row r="23" spans="1:8" x14ac:dyDescent="0.25">
      <c r="A23" t="s">
        <v>156</v>
      </c>
      <c r="B23" s="8">
        <v>38</v>
      </c>
      <c r="C23">
        <v>3</v>
      </c>
      <c r="D23">
        <v>37</v>
      </c>
      <c r="E23">
        <v>4</v>
      </c>
      <c r="F23">
        <v>1</v>
      </c>
      <c r="G23">
        <v>0</v>
      </c>
      <c r="H23">
        <f t="shared" si="0"/>
        <v>45</v>
      </c>
    </row>
    <row r="24" spans="1:8" x14ac:dyDescent="0.25">
      <c r="A24" t="s">
        <v>157</v>
      </c>
      <c r="B24" s="7">
        <v>520</v>
      </c>
      <c r="C24">
        <v>5</v>
      </c>
      <c r="D24">
        <v>95</v>
      </c>
      <c r="E24">
        <v>245</v>
      </c>
      <c r="F24">
        <v>69</v>
      </c>
      <c r="G24">
        <v>99</v>
      </c>
      <c r="H24">
        <f t="shared" si="0"/>
        <v>513</v>
      </c>
    </row>
    <row r="25" spans="1:8" x14ac:dyDescent="0.25">
      <c r="A25" t="s">
        <v>158</v>
      </c>
      <c r="B25" s="7">
        <v>300</v>
      </c>
      <c r="C25">
        <v>15</v>
      </c>
      <c r="D25">
        <v>245</v>
      </c>
      <c r="E25">
        <v>21</v>
      </c>
      <c r="F25">
        <v>2</v>
      </c>
      <c r="G25">
        <v>3</v>
      </c>
      <c r="H25">
        <f t="shared" si="0"/>
        <v>286</v>
      </c>
    </row>
    <row r="26" spans="1:8" x14ac:dyDescent="0.25">
      <c r="A26" t="s">
        <v>159</v>
      </c>
      <c r="B26" s="7">
        <v>287</v>
      </c>
      <c r="C26">
        <v>35</v>
      </c>
      <c r="D26">
        <v>209</v>
      </c>
      <c r="E26">
        <v>23</v>
      </c>
      <c r="F26">
        <v>0</v>
      </c>
      <c r="G26">
        <v>20</v>
      </c>
      <c r="H26">
        <f t="shared" si="0"/>
        <v>287</v>
      </c>
    </row>
    <row r="27" spans="1:8" x14ac:dyDescent="0.25">
      <c r="A27" t="s">
        <v>160</v>
      </c>
      <c r="B27" s="7">
        <v>612</v>
      </c>
      <c r="C27">
        <v>18</v>
      </c>
      <c r="D27">
        <v>446</v>
      </c>
      <c r="E27">
        <v>109</v>
      </c>
      <c r="F27">
        <v>8</v>
      </c>
      <c r="G27">
        <v>31</v>
      </c>
      <c r="H27">
        <f t="shared" si="0"/>
        <v>612</v>
      </c>
    </row>
    <row r="28" spans="1:8" x14ac:dyDescent="0.25">
      <c r="A28" t="s">
        <v>161</v>
      </c>
      <c r="B28" s="7">
        <v>342</v>
      </c>
      <c r="C28">
        <v>23</v>
      </c>
      <c r="D28">
        <v>190</v>
      </c>
      <c r="E28">
        <v>88</v>
      </c>
      <c r="F28">
        <v>3</v>
      </c>
      <c r="G28">
        <v>29</v>
      </c>
      <c r="H28">
        <f t="shared" si="0"/>
        <v>333</v>
      </c>
    </row>
    <row r="29" spans="1:8" x14ac:dyDescent="0.25">
      <c r="A29" t="s">
        <v>162</v>
      </c>
      <c r="B29" s="7">
        <v>435</v>
      </c>
      <c r="C29">
        <v>7</v>
      </c>
      <c r="D29">
        <v>233</v>
      </c>
      <c r="E29">
        <v>166</v>
      </c>
      <c r="F29">
        <v>7</v>
      </c>
      <c r="G29">
        <v>25</v>
      </c>
      <c r="H29">
        <f t="shared" si="0"/>
        <v>438</v>
      </c>
    </row>
    <row r="30" spans="1:8" x14ac:dyDescent="0.25">
      <c r="A30" t="s">
        <v>163</v>
      </c>
      <c r="B30" s="7">
        <v>302</v>
      </c>
      <c r="C30">
        <v>13</v>
      </c>
      <c r="D30">
        <v>177</v>
      </c>
      <c r="E30">
        <v>56</v>
      </c>
      <c r="F30">
        <v>9</v>
      </c>
      <c r="G30">
        <v>45</v>
      </c>
      <c r="H30">
        <f t="shared" si="0"/>
        <v>300</v>
      </c>
    </row>
    <row r="31" spans="1:8" x14ac:dyDescent="0.25">
      <c r="A31" t="s">
        <v>164</v>
      </c>
      <c r="B31" s="7">
        <v>463</v>
      </c>
      <c r="C31">
        <v>14</v>
      </c>
      <c r="D31">
        <v>194</v>
      </c>
      <c r="E31">
        <v>170</v>
      </c>
      <c r="F31">
        <v>14</v>
      </c>
      <c r="G31">
        <v>71</v>
      </c>
      <c r="H31">
        <f t="shared" si="0"/>
        <v>463</v>
      </c>
    </row>
    <row r="32" spans="1:8" x14ac:dyDescent="0.25">
      <c r="A32" t="s">
        <v>165</v>
      </c>
      <c r="B32" s="8">
        <v>49</v>
      </c>
      <c r="C32">
        <v>6</v>
      </c>
      <c r="D32">
        <v>40</v>
      </c>
      <c r="E32">
        <v>1</v>
      </c>
      <c r="F32">
        <v>0</v>
      </c>
      <c r="G32">
        <v>4</v>
      </c>
      <c r="H32">
        <f t="shared" si="0"/>
        <v>51</v>
      </c>
    </row>
    <row r="33" spans="1:8" x14ac:dyDescent="0.25">
      <c r="A33" t="s">
        <v>166</v>
      </c>
      <c r="B33" s="8">
        <v>44</v>
      </c>
      <c r="C33">
        <v>4</v>
      </c>
      <c r="D33">
        <v>35</v>
      </c>
      <c r="E33">
        <v>4</v>
      </c>
      <c r="F33">
        <v>0</v>
      </c>
      <c r="G33">
        <v>0</v>
      </c>
      <c r="H33">
        <f t="shared" si="0"/>
        <v>43</v>
      </c>
    </row>
    <row r="34" spans="1:8" x14ac:dyDescent="0.25">
      <c r="A34" t="s">
        <v>167</v>
      </c>
      <c r="B34" s="7">
        <v>447</v>
      </c>
      <c r="C34">
        <v>23</v>
      </c>
      <c r="D34">
        <v>246</v>
      </c>
      <c r="E34">
        <v>126</v>
      </c>
      <c r="F34">
        <v>4</v>
      </c>
      <c r="G34">
        <v>46</v>
      </c>
      <c r="H34">
        <f t="shared" si="0"/>
        <v>445</v>
      </c>
    </row>
    <row r="35" spans="1:8" x14ac:dyDescent="0.25">
      <c r="A35" t="s">
        <v>168</v>
      </c>
      <c r="B35" s="7">
        <v>76</v>
      </c>
      <c r="C35">
        <v>16</v>
      </c>
      <c r="D35">
        <v>47</v>
      </c>
      <c r="E35">
        <v>15</v>
      </c>
      <c r="F35">
        <v>1</v>
      </c>
      <c r="G35">
        <v>1</v>
      </c>
      <c r="H35">
        <f t="shared" si="0"/>
        <v>80</v>
      </c>
    </row>
    <row r="36" spans="1:8" x14ac:dyDescent="0.25">
      <c r="A36" t="s">
        <v>169</v>
      </c>
      <c r="B36" s="7">
        <v>138</v>
      </c>
      <c r="C36">
        <v>8</v>
      </c>
      <c r="D36">
        <v>110</v>
      </c>
      <c r="E36">
        <v>19</v>
      </c>
      <c r="F36">
        <v>0</v>
      </c>
      <c r="G36">
        <v>11</v>
      </c>
      <c r="H36">
        <f t="shared" si="0"/>
        <v>148</v>
      </c>
    </row>
    <row r="37" spans="1:8" x14ac:dyDescent="0.25">
      <c r="A37" t="s">
        <v>170</v>
      </c>
      <c r="B37" s="8">
        <v>46</v>
      </c>
      <c r="C37">
        <v>7</v>
      </c>
      <c r="D37">
        <v>33</v>
      </c>
      <c r="E37">
        <v>4</v>
      </c>
      <c r="F37">
        <v>0</v>
      </c>
      <c r="G37">
        <v>0</v>
      </c>
      <c r="H37">
        <f t="shared" si="0"/>
        <v>44</v>
      </c>
    </row>
    <row r="38" spans="1:8" x14ac:dyDescent="0.25">
      <c r="A38" t="s">
        <v>171</v>
      </c>
      <c r="B38" s="7">
        <v>278</v>
      </c>
      <c r="C38">
        <v>11</v>
      </c>
      <c r="D38">
        <v>151</v>
      </c>
      <c r="E38">
        <v>62</v>
      </c>
      <c r="F38">
        <v>9</v>
      </c>
      <c r="G38">
        <v>47</v>
      </c>
      <c r="H38">
        <f t="shared" si="0"/>
        <v>280</v>
      </c>
    </row>
    <row r="39" spans="1:8" x14ac:dyDescent="0.25">
      <c r="A39" t="s">
        <v>172</v>
      </c>
      <c r="B39" s="7">
        <v>244</v>
      </c>
      <c r="C39">
        <v>21</v>
      </c>
      <c r="D39">
        <v>171</v>
      </c>
      <c r="E39">
        <v>46</v>
      </c>
      <c r="F39">
        <v>0</v>
      </c>
      <c r="G39">
        <v>19</v>
      </c>
      <c r="H39">
        <f t="shared" si="0"/>
        <v>257</v>
      </c>
    </row>
    <row r="40" spans="1:8" x14ac:dyDescent="0.25">
      <c r="A40" t="s">
        <v>173</v>
      </c>
      <c r="B40" s="7">
        <v>509</v>
      </c>
      <c r="C40">
        <v>29</v>
      </c>
      <c r="D40">
        <v>282</v>
      </c>
      <c r="E40">
        <v>170</v>
      </c>
      <c r="F40">
        <v>4</v>
      </c>
      <c r="G40">
        <v>58</v>
      </c>
      <c r="H40">
        <f t="shared" si="0"/>
        <v>543</v>
      </c>
    </row>
    <row r="41" spans="1:8" x14ac:dyDescent="0.25">
      <c r="A41" t="s">
        <v>174</v>
      </c>
      <c r="B41" s="7">
        <v>1447</v>
      </c>
      <c r="C41">
        <v>84</v>
      </c>
      <c r="D41">
        <v>1118</v>
      </c>
      <c r="E41">
        <v>176</v>
      </c>
      <c r="F41">
        <v>4</v>
      </c>
      <c r="G41">
        <v>51</v>
      </c>
      <c r="H41">
        <f t="shared" si="0"/>
        <v>1433</v>
      </c>
    </row>
    <row r="42" spans="1:8" x14ac:dyDescent="0.25">
      <c r="A42" t="s">
        <v>175</v>
      </c>
      <c r="B42" s="7">
        <v>239</v>
      </c>
      <c r="C42">
        <v>11</v>
      </c>
      <c r="D42">
        <v>145</v>
      </c>
      <c r="E42">
        <v>50</v>
      </c>
      <c r="F42">
        <v>0</v>
      </c>
      <c r="G42">
        <v>25</v>
      </c>
      <c r="H42">
        <f t="shared" si="0"/>
        <v>231</v>
      </c>
    </row>
    <row r="43" spans="1:8" x14ac:dyDescent="0.25">
      <c r="A43" t="s">
        <v>176</v>
      </c>
      <c r="B43" s="7">
        <v>125</v>
      </c>
      <c r="C43">
        <v>3</v>
      </c>
      <c r="D43">
        <v>47</v>
      </c>
      <c r="E43">
        <v>53</v>
      </c>
      <c r="F43">
        <v>3</v>
      </c>
      <c r="G43">
        <v>20</v>
      </c>
      <c r="H43">
        <f t="shared" si="0"/>
        <v>126</v>
      </c>
    </row>
    <row r="44" spans="1:8" x14ac:dyDescent="0.25">
      <c r="A44" t="s">
        <v>177</v>
      </c>
      <c r="B44" s="7">
        <v>155</v>
      </c>
      <c r="C44">
        <v>3</v>
      </c>
      <c r="D44">
        <v>108</v>
      </c>
      <c r="E44">
        <v>24</v>
      </c>
      <c r="F44">
        <v>1</v>
      </c>
      <c r="G44">
        <v>21</v>
      </c>
      <c r="H44">
        <f t="shared" si="0"/>
        <v>157</v>
      </c>
    </row>
    <row r="45" spans="1:8" x14ac:dyDescent="0.25">
      <c r="A45" t="s">
        <v>178</v>
      </c>
      <c r="B45" s="7">
        <v>797</v>
      </c>
      <c r="C45">
        <v>85</v>
      </c>
      <c r="D45">
        <v>644</v>
      </c>
      <c r="E45">
        <v>47</v>
      </c>
      <c r="F45">
        <v>0</v>
      </c>
      <c r="G45">
        <v>23</v>
      </c>
      <c r="H45">
        <f t="shared" si="0"/>
        <v>799</v>
      </c>
    </row>
    <row r="46" spans="1:8" x14ac:dyDescent="0.25">
      <c r="A46" t="s">
        <v>179</v>
      </c>
      <c r="B46" s="8">
        <v>39</v>
      </c>
      <c r="C46">
        <v>6</v>
      </c>
      <c r="D46">
        <v>18</v>
      </c>
      <c r="E46">
        <v>7</v>
      </c>
      <c r="F46">
        <v>0</v>
      </c>
      <c r="G46">
        <v>9</v>
      </c>
      <c r="H46">
        <f t="shared" si="0"/>
        <v>40</v>
      </c>
    </row>
    <row r="47" spans="1:8" x14ac:dyDescent="0.25">
      <c r="A47" t="s">
        <v>180</v>
      </c>
      <c r="B47" s="7">
        <v>81</v>
      </c>
      <c r="C47">
        <v>2</v>
      </c>
      <c r="D47">
        <v>69</v>
      </c>
      <c r="E47">
        <v>13</v>
      </c>
      <c r="F47">
        <v>0</v>
      </c>
      <c r="G47">
        <v>1</v>
      </c>
      <c r="H47">
        <f t="shared" si="0"/>
        <v>85</v>
      </c>
    </row>
    <row r="48" spans="1:8" x14ac:dyDescent="0.25">
      <c r="A48" t="s">
        <v>181</v>
      </c>
      <c r="B48" s="7">
        <v>232</v>
      </c>
      <c r="C48">
        <v>17</v>
      </c>
      <c r="D48">
        <v>108</v>
      </c>
      <c r="E48">
        <v>53</v>
      </c>
      <c r="F48">
        <v>5</v>
      </c>
      <c r="G48">
        <v>51</v>
      </c>
      <c r="H48">
        <f t="shared" si="0"/>
        <v>234</v>
      </c>
    </row>
    <row r="49" spans="1:8" x14ac:dyDescent="0.25">
      <c r="A49" t="s">
        <v>182</v>
      </c>
      <c r="B49" s="7">
        <v>186</v>
      </c>
      <c r="C49">
        <v>3</v>
      </c>
      <c r="D49">
        <v>64</v>
      </c>
      <c r="E49">
        <v>49</v>
      </c>
      <c r="F49">
        <v>9</v>
      </c>
      <c r="G49">
        <v>53</v>
      </c>
      <c r="H49">
        <f t="shared" si="0"/>
        <v>178</v>
      </c>
    </row>
    <row r="50" spans="1:8" x14ac:dyDescent="0.25">
      <c r="A50" t="s">
        <v>183</v>
      </c>
      <c r="B50" s="7">
        <v>522</v>
      </c>
      <c r="C50">
        <v>36</v>
      </c>
      <c r="D50">
        <v>394</v>
      </c>
      <c r="E50">
        <v>62</v>
      </c>
      <c r="F50">
        <v>2</v>
      </c>
      <c r="G50">
        <v>9</v>
      </c>
      <c r="H50">
        <f t="shared" si="0"/>
        <v>503</v>
      </c>
    </row>
    <row r="51" spans="1:8" x14ac:dyDescent="0.25">
      <c r="A51" t="s">
        <v>184</v>
      </c>
      <c r="B51" s="7">
        <v>248</v>
      </c>
      <c r="C51">
        <v>54</v>
      </c>
      <c r="D51">
        <v>162</v>
      </c>
      <c r="E51">
        <v>25</v>
      </c>
      <c r="F51">
        <v>1</v>
      </c>
      <c r="G51">
        <v>3</v>
      </c>
      <c r="H51">
        <f t="shared" si="0"/>
        <v>245</v>
      </c>
    </row>
    <row r="52" spans="1:8" x14ac:dyDescent="0.25">
      <c r="A52" t="s">
        <v>185</v>
      </c>
      <c r="B52" s="9">
        <v>249</v>
      </c>
      <c r="C52">
        <v>14</v>
      </c>
      <c r="D52">
        <v>150</v>
      </c>
      <c r="E52">
        <v>61</v>
      </c>
      <c r="F52">
        <v>5</v>
      </c>
      <c r="G52">
        <v>22</v>
      </c>
      <c r="H52">
        <f t="shared" si="0"/>
        <v>252</v>
      </c>
    </row>
  </sheetData>
  <conditionalFormatting sqref="H3:H52">
    <cfRule type="cellIs" dxfId="0" priority="1" operator="notEqual">
      <formula>$B3</formula>
    </cfRule>
  </conditionalFormatting>
  <pageMargins left="0.7" right="0.7" top="0.75" bottom="0.75" header="0.3" footer="0.3"/>
  <pageSetup orientation="portrait" horizontalDpi="4294967293"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 Form</vt:lpstr>
      <vt:lpstr>Data Sheet - To Be Hidden</vt:lpstr>
      <vt:lpstr>'Annual Report Form'!Min</vt:lpstr>
      <vt:lpstr>'Annual Report Form'!Print_Area</vt:lpstr>
    </vt:vector>
  </TitlesOfParts>
  <Manager/>
  <Company>PCA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Oie, Michelle</dc:creator>
  <cp:keywords/>
  <dc:description/>
  <cp:lastModifiedBy>Darren Wilke</cp:lastModifiedBy>
  <cp:revision/>
  <dcterms:created xsi:type="dcterms:W3CDTF">2017-01-09T21:55:50Z</dcterms:created>
  <dcterms:modified xsi:type="dcterms:W3CDTF">2023-02-02T15:22:58Z</dcterms:modified>
  <cp:category/>
  <cp:contentStatus/>
</cp:coreProperties>
</file>